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MOTORES * CAMINHÃO * GERADORES * TORNOS * RETIFICADORAS * FURADEIRAS * CALANDRAS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09/07/2020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=HYPERLINK("https://leilaoonline.net/lote/detalhe/52449", "001")</f>
      </c>
      <c r="B11" s="4" t="s">
        <f>=HYPERLINK("https://leilaoonline.net/lote/detalhe/52449", "Aprox. 2.000 unidades de placas de plástico tipo " tapume"")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42.000,00</t>
        </is>
      </c>
      <c r="F11" s="4" t="inlineStr">
        <is>
          <t>200.00</t>
        </is>
      </c>
    </row>
    <row collapsed="false" customFormat="false" customHeight="false" hidden="false" ht="12.1" outlineLevel="0" r="12">
      <c r="A12" s="5" t="s">
        <f>=HYPERLINK("https://leilaoonline.net/lote/detalhe/52450", "003")</f>
      </c>
      <c r="B12" s="4" t="s">
        <f>=HYPERLINK("https://leilaoonline.net/lote/detalhe/52450", "TORNO")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=HYPERLINK("https://leilaoonline.net/lote/detalhe/52451", "004")</f>
      </c>
      <c r="B13" s="4" t="s">
        <f>=HYPERLINK("https://leilaoonline.net/lote/detalhe/52451", "[ RETIRADO ] TORNO NARDINI")</f>
      </c>
      <c r="C13" s="4" t="inlineStr">
        <is>
          <t>Lote retirado</t>
        </is>
      </c>
      <c r="D13" s="4" t="inlineStr">
        <is>
          <t>0</t>
        </is>
      </c>
      <c r="E13" s="5" t="inlineStr">
        <is>
          <t>19.000,00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=HYPERLINK("https://leilaoonline.net/lote/detalhe/52455", "005")</f>
      </c>
      <c r="B14" s="4" t="s">
        <f>=HYPERLINK("https://leilaoonline.net/lote/detalhe/52455", " ELETRO EROSÃO")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7.500,00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=HYPERLINK("https://leilaoonline.net/lote/detalhe/52462", "006")</f>
      </c>
      <c r="B15" s="4" t="s">
        <f>=HYPERLINK("https://leilaoonline.net/lote/detalhe/52462", " TORNO REVÓLVER")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5.000,00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=HYPERLINK("https://leilaoonline.net/lote/detalhe/52459", "007")</f>
      </c>
      <c r="B16" s="4" t="s">
        <f>=HYPERLINK("https://leilaoonline.net/lote/detalhe/52459", " 02 GELADEIRAS EM INOX")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5.000,00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=HYPERLINK("https://leilaoonline.net/lote/detalhe/52460", "008")</f>
      </c>
      <c r="B17" s="4" t="s">
        <f>=HYPERLINK("https://leilaoonline.net/lote/detalhe/52460", " CONJUNTO: EXTRUSORA BORGMAR, CALANDRA E PAINÉIS")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78.000,00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=HYPERLINK("https://leilaoonline.net/lote/detalhe/52464", "009")</f>
      </c>
      <c r="B18" s="4" t="s">
        <f>=HYPERLINK("https://leilaoonline.net/lote/detalhe/52464", "TALHA")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2.500,00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=HYPERLINK("https://leilaoonline.net/lote/detalhe/52467", "011")</f>
      </c>
      <c r="B19" s="4" t="s">
        <f>=HYPERLINK("https://leilaoonline.net/lote/detalhe/52467", " APROX. 500 PEÇAS DE RODÍZIOS")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3.500,00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=HYPERLINK("https://leilaoonline.net/lote/detalhe/52472", "012")</f>
      </c>
      <c r="B20" s="4" t="s">
        <f>=HYPERLINK("https://leilaoonline.net/lote/detalhe/52472", " APROX. 30 UNIIDADES DE FILTROS (SEM USO)")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5.500,00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=HYPERLINK("https://leilaoonline.net/lote/detalhe/52470", "013")</f>
      </c>
      <c r="B21" s="4" t="s">
        <f>=HYPERLINK("https://leilaoonline.net/lote/detalhe/52470", " APROX. 150 UNIDADES DE FILTROS MANGA (APROX. 3,60 M DE COMPRIMENTO)")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2.500,00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=HYPERLINK("https://leilaoonline.net/lote/detalhe/52471", "014")</f>
      </c>
      <c r="B22" s="4" t="s">
        <f>=HYPERLINK("https://leilaoonline.net/lote/detalhe/52471", " APROX. 1.500 KG DE VIDRO. DIVERSAS MEDIDAS")</f>
      </c>
      <c r="C22" s="4" t="inlineStr">
        <is>
          <t>Vendido</t>
        </is>
      </c>
      <c r="D22" s="4" t="inlineStr">
        <is>
          <t>1</t>
        </is>
      </c>
      <c r="E22" s="5" t="inlineStr">
        <is>
          <t>3.000,00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=HYPERLINK("https://leilaoonline.net/lote/detalhe/52468", "015")</f>
      </c>
      <c r="B23" s="4" t="s">
        <f>=HYPERLINK("https://leilaoonline.net/lote/detalhe/52468", " APROX. 2.000 QUILOS  DE SABONETE EM BARRAS")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3.500,00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=HYPERLINK("https://leilaoonline.net/lote/detalhe/52469", "016")</f>
      </c>
      <c r="B24" s="4" t="s">
        <f>=HYPERLINK("https://leilaoonline.net/lote/detalhe/52469", " 08 CONDENSADORES E 3 EVAPORADORAS. DIVERSAS MARCAS")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4.500,00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=HYPERLINK("https://leilaoonline.net/lote/detalhe/52474", "017")</f>
      </c>
      <c r="B25" s="4" t="s">
        <f>=HYPERLINK("https://leilaoonline.net/lote/detalhe/52474", " 03 BALANCIM. POUCO USO.")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2.500,00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=HYPERLINK("https://leilaoonline.net/lote/detalhe/52473", "018")</f>
      </c>
      <c r="B26" s="4" t="s">
        <f>=HYPERLINK("https://leilaoonline.net/lote/detalhe/52473", " 12 UNIDADES: MOTORES E REDUTORES")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10.000,00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=HYPERLINK("https://leilaoonline.net/lote/detalhe/52477", "019")</f>
      </c>
      <c r="B27" s="4" t="s">
        <f>=HYPERLINK("https://leilaoonline.net/lote/detalhe/52477", " RETÍFICA . MARCA IRAM")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4.500,00</t>
        </is>
      </c>
      <c r="F27" s="4" t="inlineStr">
        <is>
          <t>5000.00</t>
        </is>
      </c>
    </row>
    <row collapsed="false" customFormat="false" customHeight="false" hidden="false" ht="12.1" outlineLevel="0" r="28">
      <c r="A28" s="5" t="s">
        <f>=HYPERLINK("https://leilaoonline.net/lote/detalhe/52476", "020")</f>
      </c>
      <c r="B28" s="4" t="s">
        <f>=HYPERLINK("https://leilaoonline.net/lote/detalhe/52476", " RETÍFICA CILINDRICA. MARCA MELLO")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3.500,00</t>
        </is>
      </c>
      <c r="F28" s="4" t="inlineStr">
        <is>
          <t>4000.00</t>
        </is>
      </c>
    </row>
    <row collapsed="false" customFormat="false" customHeight="false" hidden="false" ht="12.1" outlineLevel="0" r="29">
      <c r="A29" s="5" t="s">
        <f>=HYPERLINK("https://leilaoonline.net/lote/detalhe/52475", "021")</f>
      </c>
      <c r="B29" s="4" t="s">
        <f>=HYPERLINK("https://leilaoonline.net/lote/detalhe/52475", " SERRA. MARCA FRANHO (VAI E VEM)")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3.500,00</t>
        </is>
      </c>
      <c r="F29" s="4" t="inlineStr">
        <is>
          <t>4000.00</t>
        </is>
      </c>
    </row>
    <row collapsed="false" customFormat="false" customHeight="false" hidden="false" ht="12.1" outlineLevel="0" r="30">
      <c r="A30" s="5" t="s">
        <f>=HYPERLINK("https://leilaoonline.net/lote/detalhe/52478", "022")</f>
      </c>
      <c r="B30" s="4" t="s">
        <f>=HYPERLINK("https://leilaoonline.net/lote/detalhe/52478", "Redutor de Velocidade")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3.000,00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=HYPERLINK("https://leilaoonline.net/lote/detalhe/52479", "023")</f>
      </c>
      <c r="B31" s="4" t="s">
        <f>=HYPERLINK("https://leilaoonline.net/lote/detalhe/52479", "Redutor de Velocidade")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6.500,00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=HYPERLINK("https://leilaoonline.net/lote/detalhe/52480", "024")</f>
      </c>
      <c r="B32" s="4" t="s">
        <f>=HYPERLINK("https://leilaoonline.net/lote/detalhe/52480", "Redutor de Velocidade")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3.000,00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=HYPERLINK("https://leilaoonline.net/lote/detalhe/52485", "025")</f>
      </c>
      <c r="B33" s="4" t="s">
        <f>=HYPERLINK("https://leilaoonline.net/lote/detalhe/52485", " FORNO MUFLA")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1.900,00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=HYPERLINK("https://leilaoonline.net/lote/detalhe/52498", "026")</f>
      </c>
      <c r="B34" s="4" t="s">
        <f>=HYPERLINK("https://leilaoonline.net/lote/detalhe/52498", " RETIFICA MELLO")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9.000,00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=HYPERLINK("https://leilaoonline.net/lote/detalhe/52486", "027")</f>
      </c>
      <c r="B35" s="4" t="s">
        <f>=HYPERLINK("https://leilaoonline.net/lote/detalhe/52486", " MÁQUINA DE TESTE DE DUREZA")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12.000,00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=HYPERLINK("https://leilaoonline.net/lote/detalhe/52489", "028")</f>
      </c>
      <c r="B36" s="4" t="s">
        <f>=HYPERLINK("https://leilaoonline.net/lote/detalhe/52489", " APROX. 3.000 PEÇAS DE BOTÃO DE PAINEL ELÉTRICO. SEM USO.")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15.000,00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=HYPERLINK("https://leilaoonline.net/lote/detalhe/52487", "029")</f>
      </c>
      <c r="B37" s="4" t="s">
        <f>=HYPERLINK("https://leilaoonline.net/lote/detalhe/52487", " APROX. 20 UM. DE FERRO GALVANIZADO. (8m X 250mm X 150mm)")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16.000,00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=HYPERLINK("https://leilaoonline.net/lote/detalhe/52491", "030")</f>
      </c>
      <c r="B38" s="4" t="s">
        <f>=HYPERLINK("https://leilaoonline.net/lote/detalhe/52491", " APROX. 20 UM. DE FERRO GALVANIZADO. (8m X 250mm X 150mm)")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16.000,00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=HYPERLINK("https://leilaoonline.net/lote/detalhe/52493", "031")</f>
      </c>
      <c r="B39" s="4" t="s">
        <f>=HYPERLINK("https://leilaoonline.net/lote/detalhe/52493", " APROX. 20 UM. DE FERRO GALVANIZADO. (8m X 250mm X 150mm)")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16.000,00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=HYPERLINK("https://leilaoonline.net/lote/detalhe/52492", "032")</f>
      </c>
      <c r="B40" s="4" t="s">
        <f>=HYPERLINK("https://leilaoonline.net/lote/detalhe/52492", " APROX. 20 UM. DE FERRO GALVANIZADO. (8m X 250mm X 150mm)")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16.000,00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=HYPERLINK("https://leilaoonline.net/lote/detalhe/52494", "033")</f>
      </c>
      <c r="B41" s="4" t="s">
        <f>=HYPERLINK("https://leilaoonline.net/lote/detalhe/52494", " APROX. 20 UM. DE FERRO GALVANIZADO. (8m X 250mm X 150mm)")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16.000,00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=HYPERLINK("https://leilaoonline.net/lote/detalhe/52495", "034")</f>
      </c>
      <c r="B42" s="4" t="s">
        <f>=HYPERLINK("https://leilaoonline.net/lote/detalhe/52495", " APROX. 20 UM. DE FERRO GALVANIZADO. (8m X 250mm X 150mm)")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16.000,00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=HYPERLINK("https://leilaoonline.net/lote/detalhe/52497", "035")</f>
      </c>
      <c r="B43" s="4" t="s">
        <f>=HYPERLINK("https://leilaoonline.net/lote/detalhe/52497", " APROX. 20 UM. DE FERRO GALVANIZADO. (8m X 250mm X 150mm)")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16.000,00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=HYPERLINK("https://leilaoonline.net/lote/detalhe/52496", "036")</f>
      </c>
      <c r="B44" s="4" t="s">
        <f>=HYPERLINK("https://leilaoonline.net/lote/detalhe/52496", " APROX. 20 UM. DE FERRO GALVANIZADO. (8m X 250mm X 150mm)")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16.000,00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=HYPERLINK("https://leilaoonline.net/lote/detalhe/52488", "037")</f>
      </c>
      <c r="B45" s="4" t="s">
        <f>=HYPERLINK("https://leilaoonline.net/lote/detalhe/52488", " APROX. 20 UM. DE FERRO GALVANIZADO. (8m X 250mm X 150mm)")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16.000,00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=HYPERLINK("https://leilaoonline.net/lote/detalhe/52490", "038")</f>
      </c>
      <c r="B46" s="4" t="s">
        <f>=HYPERLINK("https://leilaoonline.net/lote/detalhe/52490", " APROX. 20 UM. DE FERRO GALVANIZADO. (8m X 250mm X 150mm)")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16.000,00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=HYPERLINK("https://leilaoonline.net/lote/detalhe/52867", "039")</f>
      </c>
      <c r="B47" s="4" t="s">
        <f>=HYPERLINK("https://leilaoonline.net/lote/detalhe/52867", " 02 COIFAS INDUSTRIAIS EM INOX")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6.500,00</t>
        </is>
      </c>
      <c r="F47" s="4" t="inlineStr">
        <is>
          <t>200.00</t>
        </is>
      </c>
    </row>
    <row collapsed="false" customFormat="false" customHeight="false" hidden="false" ht="12.1" outlineLevel="0" r="48">
      <c r="A48" s="5" t="s">
        <f>=HYPERLINK("https://leilaoonline.net/lote/detalhe/52869", "040")</f>
      </c>
      <c r="B48" s="4" t="s">
        <f>=HYPERLINK("https://leilaoonline.net/lote/detalhe/52869", " DISCOS DE CORTE. 04 PEÇAS")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5.500,00</t>
        </is>
      </c>
      <c r="F48" s="4" t="inlineStr">
        <is>
          <t>200.00</t>
        </is>
      </c>
    </row>
    <row collapsed="false" customFormat="false" customHeight="false" hidden="false" ht="12.1" outlineLevel="0" r="49">
      <c r="A49" s="5" t="s">
        <f>=HYPERLINK("https://leilaoonline.net/lote/detalhe/52868", "041")</f>
      </c>
      <c r="B49" s="4" t="s">
        <f>=HYPERLINK("https://leilaoonline.net/lote/detalhe/52868", " 06 GERADORES A GASOLINA")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3.000,00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=HYPERLINK("https://leilaoonline.net/lote/detalhe/52870", "042")</f>
      </c>
      <c r="B50" s="4" t="s">
        <f>=HYPERLINK("https://leilaoonline.net/lote/detalhe/52870", " 11 CLIMATIZADORES")</f>
      </c>
      <c r="C50" s="4" t="inlineStr">
        <is>
          <t>Vendido</t>
        </is>
      </c>
      <c r="D50" s="4" t="inlineStr">
        <is>
          <t>1</t>
        </is>
      </c>
      <c r="E50" s="5" t="inlineStr">
        <is>
          <t>3.000,00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=HYPERLINK("https://leilaoonline.net/lote/detalhe/53136", "043")</f>
      </c>
      <c r="B51" s="4" t="s">
        <f>=HYPERLINK("https://leilaoonline.net/lote/detalhe/53136", "2 condensadores de ar condicionado")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1.900,00</t>
        </is>
      </c>
      <c r="F51" s="4" t="inlineStr">
        <is>
          <t>200.00</t>
        </is>
      </c>
    </row>
    <row collapsed="false" customFormat="false" customHeight="false" hidden="false" ht="12.1" outlineLevel="0" r="52">
      <c r="A52" s="5" t="s">
        <f>=HYPERLINK("https://leilaoonline.net/lote/detalhe/53200", "044")</f>
      </c>
      <c r="B52" s="4" t="s">
        <f>=HYPERLINK("https://leilaoonline.net/lote/detalhe/53200", "Motor 10cv")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5.900,00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=HYPERLINK("https://leilaoonline.net/lote/detalhe/53215", "045")</f>
      </c>
      <c r="B53" s="4" t="s">
        <f>=HYPERLINK("https://leilaoonline.net/lote/detalhe/53215", "Motor 30cv")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4.500,00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=HYPERLINK("https://leilaoonline.net/lote/detalhe/53216", "046")</f>
      </c>
      <c r="B54" s="4" t="s">
        <f>=HYPERLINK("https://leilaoonline.net/lote/detalhe/53216", "Motor 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2.500,00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=HYPERLINK("https://leilaoonline.net/lote/detalhe/53217", "047")</f>
      </c>
      <c r="B55" s="4" t="s">
        <f>=HYPERLINK("https://leilaoonline.net/lote/detalhe/53217", "Talhas semi novas, 10 peças. 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8.500,00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=HYPERLINK("https://leilaoonline.net/lote/detalhe/53219", "048")</f>
      </c>
      <c r="B56" s="4" t="s">
        <f>=HYPERLINK("https://leilaoonline.net/lote/detalhe/53219", "Porta fusíveis sem uso, 214 caixas com 3 peças em cada caixa.")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6.500,00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=HYPERLINK("https://leilaoonline.net/lote/detalhe/52294", "206")</f>
      </c>
      <c r="B57" s="4" t="s">
        <f>=HYPERLINK("https://leilaoonline.net/lote/detalhe/52294", " APROX.  70 UN. DE  BUCHAS E PEÇAS DIVERSAS")</f>
      </c>
      <c r="C57" s="4" t="inlineStr">
        <is>
          <t>Vendido</t>
        </is>
      </c>
      <c r="D57" s="4" t="inlineStr">
        <is>
          <t>1</t>
        </is>
      </c>
      <c r="E57" s="5" t="inlineStr">
        <is>
          <t>1.250,00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=HYPERLINK("https://leilaoonline.net/lote/detalhe/52296", "208")</f>
      </c>
      <c r="B58" s="4" t="s">
        <f>=HYPERLINK("https://leilaoonline.net/lote/detalhe/52296", " ESCOVAS ROTATIVAS / FERRAMENTAS MANUAIS DIVERSAS")</f>
      </c>
      <c r="C58" s="4" t="inlineStr">
        <is>
          <t>Vendido</t>
        </is>
      </c>
      <c r="D58" s="4" t="inlineStr">
        <is>
          <t>1</t>
        </is>
      </c>
      <c r="E58" s="5" t="inlineStr">
        <is>
          <t>500,00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=HYPERLINK("https://leilaoonline.net/lote/detalhe/52295", "209")</f>
      </c>
      <c r="B59" s="4" t="s">
        <f>=HYPERLINK("https://leilaoonline.net/lote/detalhe/52295", " APROX.  94 UN. DE  EIXOS DE AÇO")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1.000,00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=HYPERLINK("https://leilaoonline.net/lote/detalhe/52292", "211")</f>
      </c>
      <c r="B60" s="4" t="s">
        <f>=HYPERLINK("https://leilaoonline.net/lote/detalhe/52292", " APROX.  298 UN. DE  FAROL DE MILHA P/ LUMINÁRIA DE EMERGÊNCIA")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1.500,00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=HYPERLINK("https://leilaoonline.net/lote/detalhe/52290", "212")</f>
      </c>
      <c r="B61" s="4" t="s">
        <f>=HYPERLINK("https://leilaoonline.net/lote/detalhe/52290", " APROX.  38 UN. DE  BORRACHA E PERFIL DE ACABAMENTO")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500,00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=HYPERLINK("https://leilaoonline.net/lote/detalhe/52293", "213")</f>
      </c>
      <c r="B62" s="4" t="s">
        <f>=HYPERLINK("https://leilaoonline.net/lote/detalhe/52293", " APROX.  84 UN. DE  FILTROS DIVERSOS")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1.250,00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=HYPERLINK("https://leilaoonline.net/lote/detalhe/52289", "215")</f>
      </c>
      <c r="B63" s="4" t="s">
        <f>=HYPERLINK("https://leilaoonline.net/lote/detalhe/52289", " APROX.  161 UN. DE  ROLOS DE FITAS")</f>
      </c>
      <c r="C63" s="4" t="inlineStr">
        <is>
          <t>Vendido</t>
        </is>
      </c>
      <c r="D63" s="4" t="inlineStr">
        <is>
          <t>1</t>
        </is>
      </c>
      <c r="E63" s="5" t="inlineStr">
        <is>
          <t>1.000,00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=HYPERLINK("https://leilaoonline.net/lote/detalhe/52288", "217")</f>
      </c>
      <c r="B64" s="4" t="s">
        <f>=HYPERLINK("https://leilaoonline.net/lote/detalhe/52288", " APROX.  218 UN. DE  AMORTECEDOR DE VIBRAÇÃO, MANCAIS E PEÇAS DIVERSAS")</f>
      </c>
      <c r="C64" s="4" t="inlineStr">
        <is>
          <t>Vendido</t>
        </is>
      </c>
      <c r="D64" s="4" t="inlineStr">
        <is>
          <t>1</t>
        </is>
      </c>
      <c r="E64" s="5" t="inlineStr">
        <is>
          <t>1.000,00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=HYPERLINK("https://leilaoonline.net/lote/detalhe/52291", "218")</f>
      </c>
      <c r="B65" s="4" t="s">
        <f>=HYPERLINK("https://leilaoonline.net/lote/detalhe/52291", " APROX.  647 UN. DE  FUSÍVEL RETARDADO E SECCIONADORA E TOMADAS")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1.000,00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=HYPERLINK("https://leilaoonline.net/lote/detalhe/52287", "219")</f>
      </c>
      <c r="B66" s="4" t="s">
        <f>=HYPERLINK("https://leilaoonline.net/lote/detalhe/52287", " APROX.  23 UN. DE  LUMINÁRIAS PROVA DE EXPLOSÃO. (SEM USO)")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1.000,00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=HYPERLINK("https://leilaoonline.net/lote/detalhe/52297", "222")</f>
      </c>
      <c r="B67" s="4" t="s">
        <f>=HYPERLINK("https://leilaoonline.net/lote/detalhe/52297", " APROX.  27 UN. DE  PREGOS E PRESILHAS")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1.000,00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=HYPERLINK("https://leilaoonline.net/lote/detalhe/52299", "225")</f>
      </c>
      <c r="B68" s="4" t="s">
        <f>=HYPERLINK("https://leilaoonline.net/lote/detalhe/52299", " APROX.  31 UN. DE  ROLAMENTO, CONEXÃO, LAVA-OLHOS")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1.000,00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=HYPERLINK("https://leilaoonline.net/lote/detalhe/52298", "226")</f>
      </c>
      <c r="B69" s="4" t="s">
        <f>=HYPERLINK("https://leilaoonline.net/lote/detalhe/52298", " APROX.  7 UN. DE  ROLO TUBO SAWGELOK C/ 8 KG CADA")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750,00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=HYPERLINK("https://leilaoonline.net/lote/detalhe/52300", "229")</f>
      </c>
      <c r="B70" s="4" t="s">
        <f>=HYPERLINK("https://leilaoonline.net/lote/detalhe/52300", " APROX.  8 UN. DE  ORGANIZADOR DE CABOS")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250,00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=HYPERLINK("https://leilaoonline.net/lote/detalhe/52301", "230")</f>
      </c>
      <c r="B71" s="4" t="s">
        <f>=HYPERLINK("https://leilaoonline.net/lote/detalhe/52301", " NOBREAK E TRANSFORMADOR DE VOLTAGEM")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1.000,00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=HYPERLINK("https://leilaoonline.net/lote/detalhe/52422", "236")</f>
      </c>
      <c r="B72" s="4" t="s">
        <f>=HYPERLINK("https://leilaoonline.net/lote/detalhe/52422", " 02 BOMBAS USADAS. COM MOTOR WEG 25 CV")</f>
      </c>
      <c r="C72" s="4" t="inlineStr">
        <is>
          <t>Vendido</t>
        </is>
      </c>
      <c r="D72" s="4" t="inlineStr">
        <is>
          <t>1</t>
        </is>
      </c>
      <c r="E72" s="5" t="inlineStr">
        <is>
          <t>2.000,00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=HYPERLINK("https://leilaoonline.net/lote/detalhe/52421", "239")</f>
      </c>
      <c r="B73" s="4" t="s">
        <f>=HYPERLINK("https://leilaoonline.net/lote/detalhe/52421", " LUMINÁRIAS. APROXIMADAMENTE 114 PÇS")</f>
      </c>
      <c r="C73" s="4" t="inlineStr">
        <is>
          <t>Vendido</t>
        </is>
      </c>
      <c r="D73" s="4" t="inlineStr">
        <is>
          <t>1</t>
        </is>
      </c>
      <c r="E73" s="5" t="inlineStr">
        <is>
          <t>1.250,00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=HYPERLINK("https://leilaoonline.net/lote/detalhe/52423", "241")</f>
      </c>
      <c r="B74" s="4" t="s">
        <f>=HYPERLINK("https://leilaoonline.net/lote/detalhe/52423", "MÁQUINA DE MEDIR E FAZER ROLOS DE FIOS E CABOS ELÉTRICOS")</f>
      </c>
      <c r="C74" s="4" t="inlineStr">
        <is>
          <t>Vendido</t>
        </is>
      </c>
      <c r="D74" s="4" t="inlineStr">
        <is>
          <t>3</t>
        </is>
      </c>
      <c r="E74" s="5" t="inlineStr">
        <is>
          <t>2.250,00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=HYPERLINK("https://leilaoonline.net/lote/detalhe/52424", "242")</f>
      </c>
      <c r="B75" s="4" t="s">
        <f>=HYPERLINK("https://leilaoonline.net/lote/detalhe/52424", "MÁQUINA DE MEDIR E FAZER ROLOS DE FIOS E CABOS ELÉTRICOS")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1.750,00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=HYPERLINK("https://leilaoonline.net/lote/detalhe/52425", "244")</f>
      </c>
      <c r="B76" s="4" t="s">
        <f>=HYPERLINK("https://leilaoonline.net/lote/detalhe/52425", "APROX. 34 Un. DE LUMINÁRIAS PRISMÁTICAS. COM REATOR E LÂMPADA.")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2.000,00</t>
        </is>
      </c>
      <c r="F76" s="4" t="inlineStr">
        <is>
          <t>200.00</t>
        </is>
      </c>
    </row>
    <row collapsed="false" customFormat="false" customHeight="false" hidden="false" ht="12.1" outlineLevel="0" r="77">
      <c r="A77" s="5" t="s">
        <f>=HYPERLINK("https://leilaoonline.net/lote/detalhe/52436", "245")</f>
      </c>
      <c r="B77" s="4" t="s">
        <f>=HYPERLINK("https://leilaoonline.net/lote/detalhe/52436", "Aprox. 22 unidades de lâmpadas prismáticas")</f>
      </c>
      <c r="C77" s="4" t="inlineStr">
        <is>
          <t>Vendido</t>
        </is>
      </c>
      <c r="D77" s="4" t="inlineStr">
        <is>
          <t>1</t>
        </is>
      </c>
      <c r="E77" s="5" t="inlineStr">
        <is>
          <t>1.000,00</t>
        </is>
      </c>
      <c r="F77" s="4" t="inlineStr">
        <is>
          <t>200.00</t>
        </is>
      </c>
    </row>
    <row collapsed="false" customFormat="false" customHeight="false" hidden="false" ht="12.1" outlineLevel="0" r="78">
      <c r="A78" s="5" t="s">
        <f>=HYPERLINK("https://leilaoonline.net/lote/detalhe/52437", "246")</f>
      </c>
      <c r="B78" s="4" t="s">
        <f>=HYPERLINK("https://leilaoonline.net/lote/detalhe/52437", "APROX. 100 UNIDADES DE CALHA CIRCULAR MP 100 GALVANIZADA. DIÂMETRO 0,52 (520 MM) POR 1,08 M DE COMPRIMENTO COM 2,00 MM DE ESPESSURA. CADA CALHA PESA APROX. 12,5 KG")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5.000,00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=HYPERLINK("https://leilaoonline.net/lote/detalhe/52445", "247")</f>
      </c>
      <c r="B79" s="4" t="s">
        <f>=HYPERLINK("https://leilaoonline.net/lote/detalhe/52445", " PARAFUSO ESTOJO - APROXIMADAMENTE 423KG")</f>
      </c>
      <c r="C79" s="4" t="inlineStr">
        <is>
          <t>Vendido</t>
        </is>
      </c>
      <c r="D79" s="4" t="inlineStr">
        <is>
          <t>3</t>
        </is>
      </c>
      <c r="E79" s="5" t="inlineStr">
        <is>
          <t>950,00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=HYPERLINK("https://leilaoonline.net/lote/detalhe/52444", "249")</f>
      </c>
      <c r="B80" s="4" t="s">
        <f>=HYPERLINK("https://leilaoonline.net/lote/detalhe/52444", " GANCHO CURTO C/VERGALHÃO APROXIMADAMENTE 200KG")</f>
      </c>
      <c r="C80" s="4" t="inlineStr">
        <is>
          <t>Vendido</t>
        </is>
      </c>
      <c r="D80" s="4" t="inlineStr">
        <is>
          <t>3</t>
        </is>
      </c>
      <c r="E80" s="5" t="inlineStr">
        <is>
          <t>450,00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=HYPERLINK("https://leilaoonline.net/lote/detalhe/52447", "250")</f>
      </c>
      <c r="B81" s="4" t="s">
        <f>=HYPERLINK("https://leilaoonline.net/lote/detalhe/52447", " CONEXÕES DE AÇO CARBONO DIV E JUNTA DE EXPANSÃO 350KG")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750,00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=HYPERLINK("https://leilaoonline.net/lote/detalhe/52446", "251")</f>
      </c>
      <c r="B82" s="4" t="s">
        <f>=HYPERLINK("https://leilaoonline.net/lote/detalhe/52446", " CONECTORES DIVERSOS - APROX. 29 PÇS")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800,00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=HYPERLINK("https://leilaoonline.net/lote/detalhe/52443", "253")</f>
      </c>
      <c r="B83" s="4" t="s">
        <f>=HYPERLINK("https://leilaoonline.net/lote/detalhe/52443", " APROX. 39 LUMINÁRIAS DIVERSAS")</f>
      </c>
      <c r="C83" s="4" t="inlineStr">
        <is>
          <t>Vendido</t>
        </is>
      </c>
      <c r="D83" s="4" t="inlineStr">
        <is>
          <t>1</t>
        </is>
      </c>
      <c r="E83" s="5" t="inlineStr">
        <is>
          <t>500,00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=HYPERLINK("https://leilaoonline.net/lote/detalhe/52448", "259")</f>
      </c>
      <c r="B84" s="4" t="s">
        <f>=HYPERLINK("https://leilaoonline.net/lote/detalhe/52448", " APROXIMADAMENTE 350 BRS: TUBO HELICOIDAL 65MM")</f>
      </c>
      <c r="C84" s="4" t="inlineStr">
        <is>
          <t>Vendido</t>
        </is>
      </c>
      <c r="D84" s="4" t="inlineStr">
        <is>
          <t>1</t>
        </is>
      </c>
      <c r="E84" s="5" t="inlineStr">
        <is>
          <t>2.100,00</t>
        </is>
      </c>
      <c r="F84" s="4" t="inlineStr">
        <is>
          <t>150.00</t>
        </is>
      </c>
    </row>
    <row collapsed="false" customFormat="false" customHeight="false" hidden="false" ht="12.1" outlineLevel="0" r="85">
      <c r="A85" s="5" t="s">
        <f>=HYPERLINK("https://leilaoonline.net/lote/detalhe/52452", "262")</f>
      </c>
      <c r="B85" s="4" t="s">
        <f>=HYPERLINK("https://leilaoonline.net/lote/detalhe/52452", " APROX. 10 CONTATORAS SIEMENS")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5.000,00</t>
        </is>
      </c>
      <c r="F85" s="4" t="inlineStr">
        <is>
          <t>200.00</t>
        </is>
      </c>
    </row>
    <row collapsed="false" customFormat="false" customHeight="false" hidden="false" ht="12.1" outlineLevel="0" r="86">
      <c r="A86" s="5" t="s">
        <f>=HYPERLINK("https://leilaoonline.net/lote/detalhe/52453", "263")</f>
      </c>
      <c r="B86" s="4" t="s">
        <f>=HYPERLINK("https://leilaoonline.net/lote/detalhe/52453", " FILTROS, MÓDULOS E CAPACITORES 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750,00</t>
        </is>
      </c>
      <c r="F86" s="4" t="inlineStr">
        <is>
          <t>200.00</t>
        </is>
      </c>
    </row>
    <row collapsed="false" customFormat="false" customHeight="false" hidden="false" ht="12.1" outlineLevel="0" r="87">
      <c r="A87" s="5" t="s">
        <f>=HYPERLINK("https://leilaoonline.net/lote/detalhe/52458", "264")</f>
      </c>
      <c r="B87" s="4" t="s">
        <f>=HYPERLINK("https://leilaoonline.net/lote/detalhe/52458", "02 UNIDADES DE NOBREAKS. MODELO EATON DX 10000H EDX 10 KH. CAPACIDADE 10KVA 220-240V 50A/250V")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4.500,00</t>
        </is>
      </c>
      <c r="F87" s="4" t="inlineStr">
        <is>
          <t>200.00</t>
        </is>
      </c>
    </row>
    <row collapsed="false" customFormat="false" customHeight="false" hidden="false" ht="12.1" outlineLevel="0" r="88">
      <c r="A88" s="5" t="s">
        <f>=HYPERLINK("https://leilaoonline.net/lote/detalhe/52454", "265")</f>
      </c>
      <c r="B88" s="4" t="s">
        <f>=HYPERLINK("https://leilaoonline.net/lote/detalhe/52454", "04 EXAUSTORES")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750,00</t>
        </is>
      </c>
      <c r="F88" s="4" t="inlineStr">
        <is>
          <t>200.00</t>
        </is>
      </c>
    </row>
    <row collapsed="false" customFormat="false" customHeight="false" hidden="false" ht="12.1" outlineLevel="0" r="89">
      <c r="A89" s="5" t="s">
        <f>=HYPERLINK("https://leilaoonline.net/lote/detalhe/52461", "266")</f>
      </c>
      <c r="B89" s="4" t="s">
        <f>=HYPERLINK("https://leilaoonline.net/lote/detalhe/52461", "APROX. 25 MÁQUINAS DE SOLDAR PVC")</f>
      </c>
      <c r="C89" s="4" t="inlineStr">
        <is>
          <t>Vendido</t>
        </is>
      </c>
      <c r="D89" s="4" t="inlineStr">
        <is>
          <t>2</t>
        </is>
      </c>
      <c r="E89" s="5" t="inlineStr">
        <is>
          <t>1.200,00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=HYPERLINK("https://leilaoonline.net/lote/detalhe/52456", "267")</f>
      </c>
      <c r="B90" s="4" t="s">
        <f>=HYPERLINK("https://leilaoonline.net/lote/detalhe/52456", " LUMINÁRIAS À PROVA DE EXPLOSÃO")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750,00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=HYPERLINK("https://leilaoonline.net/lote/detalhe/52457", "269")</f>
      </c>
      <c r="B91" s="4" t="s">
        <f>=HYPERLINK("https://leilaoonline.net/lote/detalhe/52457", "DIVERSAS VÁLVULAS DE ESFERA AÇO CARBONO E INOX (ver especificações)")</f>
      </c>
      <c r="C91" s="4" t="inlineStr">
        <is>
          <t>Vendido</t>
        </is>
      </c>
      <c r="D91" s="4" t="inlineStr">
        <is>
          <t>1</t>
        </is>
      </c>
      <c r="E91" s="5" t="inlineStr">
        <is>
          <t>2.500,00</t>
        </is>
      </c>
      <c r="F91" s="4" t="inlineStr">
        <is>
          <t>200.00</t>
        </is>
      </c>
    </row>
    <row collapsed="false" customFormat="false" customHeight="false" hidden="false" ht="12.1" outlineLevel="0" r="92">
      <c r="A92" s="5" t="s">
        <f>=HYPERLINK("https://leilaoonline.net/lote/detalhe/52463", "270")</f>
      </c>
      <c r="B92" s="4" t="s">
        <f>=HYPERLINK("https://leilaoonline.net/lote/detalhe/52463", " LUMINÁRIAS TARTARUGA, IGNITOR E DIVERSOS")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750,00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=HYPERLINK("https://leilaoonline.net/lote/detalhe/52465", "271")</f>
      </c>
      <c r="B93" s="4" t="s">
        <f>=HYPERLINK("https://leilaoonline.net/lote/detalhe/52465", "APROX. 28 UNIDADES DE FILTROS PARKER E NOGREN")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3.500,00</t>
        </is>
      </c>
      <c r="F93" s="4" t="inlineStr">
        <is>
          <t>200.00</t>
        </is>
      </c>
    </row>
    <row collapsed="false" customFormat="false" customHeight="false" hidden="false" ht="12.1" outlineLevel="0" r="94">
      <c r="A94" s="5" t="s">
        <f>=HYPERLINK("https://leilaoonline.net/lote/detalhe/52466", "272")</f>
      </c>
      <c r="B94" s="4" t="s">
        <f>=HYPERLINK("https://leilaoonline.net/lote/detalhe/52466", "Painel Elétrico Montado")</f>
      </c>
      <c r="C94" s="4" t="inlineStr">
        <is>
          <t>Vendido</t>
        </is>
      </c>
      <c r="D94" s="4" t="inlineStr">
        <is>
          <t>1</t>
        </is>
      </c>
      <c r="E94" s="5" t="inlineStr">
        <is>
          <t>1.100,00</t>
        </is>
      </c>
      <c r="F94" s="4" t="inlineStr">
        <is>
          <t>200.00</t>
        </is>
      </c>
    </row>
    <row collapsed="false" customFormat="false" customHeight="false" hidden="false" ht="12.1" outlineLevel="0" r="95">
      <c r="A95" s="5" t="s">
        <f>=HYPERLINK("https://leilaoonline.net/lote/detalhe/53381", "273")</f>
      </c>
      <c r="B95" s="4" t="s">
        <f>=HYPERLINK("https://leilaoonline.net/lote/detalhe/53381", "Aprox. 800 kg de parafusos diversos")</f>
      </c>
      <c r="C95" s="4" t="inlineStr">
        <is>
          <t>Vendido</t>
        </is>
      </c>
      <c r="D95" s="4" t="inlineStr">
        <is>
          <t>7</t>
        </is>
      </c>
      <c r="E95" s="5" t="inlineStr">
        <is>
          <t>1.400,00</t>
        </is>
      </c>
      <c r="F95" s="4" t="inlineStr">
        <is>
          <t>100.00</t>
        </is>
      </c>
    </row>
    <row collapsed="false" customFormat="false" customHeight="false" hidden="false" ht="12.1" outlineLevel="0" r="96">
      <c r="A96" s="5" t="s">
        <f>=HYPERLINK("https://leilaoonline.net/lote/detalhe/53382", "274")</f>
      </c>
      <c r="B96" s="4" t="s">
        <f>=HYPERLINK("https://leilaoonline.net/lote/detalhe/53382", "Lote com Aprox. 18 Máscaras maçariqueiro, aprox. 14 maçaricos de corte, 1 maçarico de solda, 6 reguladores e 2 mangueiras de gás")</f>
      </c>
      <c r="C96" s="4" t="inlineStr">
        <is>
          <t>Vendido</t>
        </is>
      </c>
      <c r="D96" s="4" t="inlineStr">
        <is>
          <t>1</t>
        </is>
      </c>
      <c r="E96" s="5" t="inlineStr">
        <is>
          <t>1.500,00</t>
        </is>
      </c>
      <c r="F96" s="4" t="inlineStr">
        <is>
          <t>200.00</t>
        </is>
      </c>
    </row>
    <row collapsed="false" customFormat="false" customHeight="false" hidden="false" ht="12.1" outlineLevel="0" r="97">
      <c r="A97" s="5" t="s">
        <f>=HYPERLINK("https://leilaoonline.net/lote/detalhe/54391", "275")</f>
      </c>
      <c r="B97" s="4" t="s">
        <f>=HYPERLINK("https://leilaoonline.net/lote/detalhe/54391", "8 peças d Estropo, sendo: 02 de 3,10m; 02 de 6,0m e 04 de 1,0m")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1.200,00</t>
        </is>
      </c>
      <c r="F97" s="4" t="inlineStr">
        <is>
          <t>200.00</t>
        </is>
      </c>
    </row>
    <row collapsed="false" customFormat="false" customHeight="false" hidden="false" ht="12.1" outlineLevel="0" r="98">
      <c r="A98" s="5" t="s">
        <f>=HYPERLINK("https://leilaoonline.net/lote/detalhe/54392", "276")</f>
      </c>
      <c r="B98" s="4" t="s">
        <f>=HYPERLINK("https://leilaoonline.net/lote/detalhe/54392", "APROX. 14 CAIXAS DE DESCARGA ECOLINE. C/ACAB BCO SAÍDA 40MM C/TUBO  - INCOMPLETAS")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300,00</t>
        </is>
      </c>
      <c r="F98" s="4" t="inlineStr">
        <is>
          <t>100.00</t>
        </is>
      </c>
    </row>
    <row collapsed="false" customFormat="false" customHeight="false" hidden="false" ht="12.1" outlineLevel="0" r="99">
      <c r="A99" s="5" t="s">
        <f>=HYPERLINK("https://leilaoonline.net/lote/detalhe/54393", "277")</f>
      </c>
      <c r="B99" s="4" t="s">
        <f>=HYPERLINK("https://leilaoonline.net/lote/detalhe/54393", "TALHA ELÉTRICA  PARA 1 TONELADA - 3,0m DE ALTURA COM 3,10m DE VÃO")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4.200,00</t>
        </is>
      </c>
      <c r="F99" s="4" t="inlineStr">
        <is>
          <t>200.00</t>
        </is>
      </c>
    </row>
    <row collapsed="false" customFormat="false" customHeight="false" hidden="false" ht="12.1" outlineLevel="0" r="100">
      <c r="A100" s="5" t="s">
        <f>=HYPERLINK("https://leilaoonline.net/lote/detalhe/52304", "1001")</f>
      </c>
      <c r="B100" s="4" t="s">
        <f>=HYPERLINK("https://leilaoonline.net/lote/detalhe/52304", "[ RETIRADO ] LANTERNAS, FARÓIS, RETROVISORES, RELÉS, MÓDULOS, FRISOS E OUTROS.")</f>
      </c>
      <c r="C100" s="4" t="inlineStr">
        <is>
          <t>Lote retirado</t>
        </is>
      </c>
      <c r="D100" s="4" t="inlineStr">
        <is>
          <t>0</t>
        </is>
      </c>
      <c r="E100" s="5" t="inlineStr">
        <is>
          <t>5.900,00</t>
        </is>
      </c>
      <c r="F100" s="4" t="inlineStr">
        <is>
          <t>200.00</t>
        </is>
      </c>
    </row>
    <row collapsed="false" customFormat="false" customHeight="false" hidden="false" ht="12.1" outlineLevel="0" r="101">
      <c r="A101" s="5" t="s">
        <f>=HYPERLINK("https://leilaoonline.net/lote/detalhe/52311", "1002")</f>
      </c>
      <c r="B101" s="4" t="s">
        <f>=HYPERLINK("https://leilaoonline.net/lote/detalhe/52311", " ALIMENTADOR DE INJETORA CONAIR MDC30-SDC")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2.900,00</t>
        </is>
      </c>
      <c r="F101" s="4" t="inlineStr">
        <is>
          <t>100.00</t>
        </is>
      </c>
    </row>
    <row collapsed="false" customFormat="false" customHeight="false" hidden="false" ht="12.1" outlineLevel="0" r="102">
      <c r="A102" s="5" t="s">
        <f>=HYPERLINK("https://leilaoonline.net/lote/detalhe/52306", "1003")</f>
      </c>
      <c r="B102" s="4" t="s">
        <f>=HYPERLINK("https://leilaoonline.net/lote/detalhe/52306", " UNIDADE HIDRÁULICA C/ MOTOR EBERLE 10 CV")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3.900,00</t>
        </is>
      </c>
      <c r="F102" s="4" t="inlineStr">
        <is>
          <t>200.00</t>
        </is>
      </c>
    </row>
    <row collapsed="false" customFormat="false" customHeight="false" hidden="false" ht="12.1" outlineLevel="0" r="103">
      <c r="A103" s="5" t="s">
        <f>=HYPERLINK("https://leilaoonline.net/lote/detalhe/52312", "1004")</f>
      </c>
      <c r="B103" s="4" t="s">
        <f>=HYPERLINK("https://leilaoonline.net/lote/detalhe/52312", " COMPRESSOR DE AR AIR FORCE V8-15/150 C/ MOTOR")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2.900,00</t>
        </is>
      </c>
      <c r="F103" s="4" t="inlineStr">
        <is>
          <t>200.00</t>
        </is>
      </c>
    </row>
    <row collapsed="false" customFormat="false" customHeight="false" hidden="false" ht="12.1" outlineLevel="0" r="104">
      <c r="A104" s="5" t="s">
        <f>=HYPERLINK("https://leilaoonline.net/lote/detalhe/52309", "1005")</f>
      </c>
      <c r="B104" s="4" t="s">
        <f>=HYPERLINK("https://leilaoonline.net/lote/detalhe/52309", " COMPRESSOR DE AR C/ MOTOR WEG 5 CV")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3.900,00</t>
        </is>
      </c>
      <c r="F104" s="4" t="inlineStr">
        <is>
          <t>200.00</t>
        </is>
      </c>
    </row>
    <row collapsed="false" customFormat="false" customHeight="false" hidden="false" ht="12.1" outlineLevel="0" r="105">
      <c r="A105" s="5" t="s">
        <f>=HYPERLINK("https://leilaoonline.net/lote/detalhe/52303", "1007")</f>
      </c>
      <c r="B105" s="4" t="s">
        <f>=HYPERLINK("https://leilaoonline.net/lote/detalhe/52303", " FOTOCOPIADORA XEROX 4W1")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900,00</t>
        </is>
      </c>
      <c r="F105" s="4" t="inlineStr">
        <is>
          <t>100.00</t>
        </is>
      </c>
    </row>
    <row collapsed="false" customFormat="false" customHeight="false" hidden="false" ht="12.1" outlineLevel="0" r="106">
      <c r="A106" s="5" t="s">
        <f>=HYPERLINK("https://leilaoonline.net/lote/detalhe/52305", "1008")</f>
      </c>
      <c r="B106" s="4" t="s">
        <f>=HYPERLINK("https://leilaoonline.net/lote/detalhe/52305", " RETIFICADOR DE SOLDA MAPRE 150N, ANO: 2005, POT. 7600W")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3.000,00</t>
        </is>
      </c>
      <c r="F106" s="4" t="inlineStr">
        <is>
          <t>100.00</t>
        </is>
      </c>
    </row>
    <row collapsed="false" customFormat="false" customHeight="false" hidden="false" ht="12.1" outlineLevel="0" r="107">
      <c r="A107" s="5" t="s">
        <f>=HYPERLINK("https://leilaoonline.net/lote/detalhe/52307", "1011")</f>
      </c>
      <c r="B107" s="4" t="s">
        <f>=HYPERLINK("https://leilaoonline.net/lote/detalhe/52307", " PRENSA MANUAL")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900,00</t>
        </is>
      </c>
      <c r="F107" s="4" t="inlineStr">
        <is>
          <t>100.00</t>
        </is>
      </c>
    </row>
    <row collapsed="false" customFormat="false" customHeight="false" hidden="false" ht="12.1" outlineLevel="0" r="108">
      <c r="A108" s="5" t="s">
        <f>=HYPERLINK("https://leilaoonline.net/lote/detalhe/52308", "1012")</f>
      </c>
      <c r="B108" s="4" t="s">
        <f>=HYPERLINK("https://leilaoonline.net/lote/detalhe/52308", " TURASK MOD. BRASILIA.")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3.000,00</t>
        </is>
      </c>
      <c r="F108" s="4" t="inlineStr">
        <is>
          <t>100.00</t>
        </is>
      </c>
    </row>
    <row collapsed="false" customFormat="false" customHeight="false" hidden="false" ht="12.1" outlineLevel="0" r="109">
      <c r="A109" s="5" t="s">
        <f>=HYPERLINK("https://leilaoonline.net/lote/detalhe/52310", "1013")</f>
      </c>
      <c r="B109" s="4" t="s">
        <f>=HYPERLINK("https://leilaoonline.net/lote/detalhe/52310", " COMPRESSOR DE AR DOUAT P.M. 10,5 ATM C/ MOTOR 5 CV")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2.900,00</t>
        </is>
      </c>
      <c r="F109" s="4" t="inlineStr">
        <is>
          <t>200.00</t>
        </is>
      </c>
    </row>
    <row collapsed="false" customFormat="false" customHeight="false" hidden="false" ht="12.1" outlineLevel="0" r="110">
      <c r="A110" s="5" t="s">
        <f>=HYPERLINK("https://leilaoonline.net/lote/detalhe/52302", "1014")</f>
      </c>
      <c r="B110" s="4" t="s">
        <f>=HYPERLINK("https://leilaoonline.net/lote/detalhe/52302", " COMPRESSOR DE AR BARIONKAR FB 30/350, ANO: 1999, C/ MOTOR WEG 7,5 CV")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1.500,00</t>
        </is>
      </c>
      <c r="F110" s="4" t="inlineStr">
        <is>
          <t>200.00</t>
        </is>
      </c>
    </row>
    <row collapsed="false" customFormat="false" customHeight="false" hidden="false" ht="12.1" outlineLevel="0" r="111">
      <c r="A111" s="5" t="s">
        <f>=HYPERLINK("https://leilaoonline.net/lote/detalhe/52313", "1015")</f>
      </c>
      <c r="B111" s="4" t="s">
        <f>=HYPERLINK("https://leilaoonline.net/lote/detalhe/52313", " COMPRESSOR DE AR SCHULZ C/ MOTOR")</f>
      </c>
      <c r="C111" s="4" t="inlineStr">
        <is>
          <t>Vendido</t>
        </is>
      </c>
      <c r="D111" s="4" t="inlineStr">
        <is>
          <t>2</t>
        </is>
      </c>
      <c r="E111" s="5" t="inlineStr">
        <is>
          <t>1.000,00</t>
        </is>
      </c>
      <c r="F111" s="4" t="inlineStr">
        <is>
          <t>200.00</t>
        </is>
      </c>
    </row>
    <row collapsed="false" customFormat="false" customHeight="false" hidden="false" ht="12.1" outlineLevel="0" r="112">
      <c r="A112" s="5" t="s">
        <f>=HYPERLINK("https://leilaoonline.net/lote/detalhe/52314", "1017")</f>
      </c>
      <c r="B112" s="4" t="s">
        <f>=HYPERLINK("https://leilaoonline.net/lote/detalhe/52314", " PRENSA C/ MOTOR KOHLBACK 1 CV")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2.900,00</t>
        </is>
      </c>
      <c r="F112" s="4" t="inlineStr">
        <is>
          <t>200.00</t>
        </is>
      </c>
    </row>
    <row collapsed="false" customFormat="false" customHeight="false" hidden="false" ht="12.1" outlineLevel="0" r="113">
      <c r="A113" s="5" t="s">
        <f>=HYPERLINK("https://leilaoonline.net/lote/detalhe/52315", "1018")</f>
      </c>
      <c r="B113" s="4" t="s">
        <f>=HYPERLINK("https://leilaoonline.net/lote/detalhe/52315", " UNIDADE HIDRÁULICA C/ MOTOR WEG 4 CV")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1.000,00</t>
        </is>
      </c>
      <c r="F113" s="4" t="inlineStr">
        <is>
          <t>100.00</t>
        </is>
      </c>
    </row>
    <row collapsed="false" customFormat="false" customHeight="false" hidden="false" ht="12.1" outlineLevel="0" r="114">
      <c r="A114" s="5" t="s">
        <f>=HYPERLINK("https://leilaoonline.net/lote/detalhe/52316", "1020")</f>
      </c>
      <c r="B114" s="4" t="s">
        <f>=HYPERLINK("https://leilaoonline.net/lote/detalhe/52316", " UNIDADE HIDRÁULICA C/ MOTOR WEG 4 CV")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1.750,00</t>
        </is>
      </c>
      <c r="F114" s="4" t="inlineStr">
        <is>
          <t>100.00</t>
        </is>
      </c>
    </row>
    <row collapsed="false" customFormat="false" customHeight="false" hidden="false" ht="12.1" outlineLevel="0" r="115">
      <c r="A115" s="5" t="s">
        <f>=HYPERLINK("https://leilaoonline.net/lote/detalhe/52320", "1027")</f>
      </c>
      <c r="B115" s="4" t="s">
        <f>=HYPERLINK("https://leilaoonline.net/lote/detalhe/52320", " GELADEIRA CPH 350 PRODUTO RL")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500,00</t>
        </is>
      </c>
      <c r="F115" s="4" t="inlineStr">
        <is>
          <t>100.00</t>
        </is>
      </c>
    </row>
    <row collapsed="false" customFormat="false" customHeight="false" hidden="false" ht="12.1" outlineLevel="0" r="116">
      <c r="A116" s="5" t="s">
        <f>=HYPERLINK("https://leilaoonline.net/lote/detalhe/52318", "1029")</f>
      </c>
      <c r="B116" s="4" t="s">
        <f>=HYPERLINK("https://leilaoonline.net/lote/detalhe/52318", " ROSQUEADEIRA AUTOMÁTICA")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3.000,00</t>
        </is>
      </c>
      <c r="F116" s="4" t="inlineStr">
        <is>
          <t>200.00</t>
        </is>
      </c>
    </row>
    <row collapsed="false" customFormat="false" customHeight="false" hidden="false" ht="12.1" outlineLevel="0" r="117">
      <c r="A117" s="5" t="s">
        <f>=HYPERLINK("https://leilaoonline.net/lote/detalhe/52317", "1030")</f>
      </c>
      <c r="B117" s="4" t="s">
        <f>=HYPERLINK("https://leilaoonline.net/lote/detalhe/52317", " ROSQUEADEIRA AUTOMÁTICA")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3.000,00</t>
        </is>
      </c>
      <c r="F117" s="4" t="inlineStr">
        <is>
          <t>200.00</t>
        </is>
      </c>
    </row>
    <row collapsed="false" customFormat="false" customHeight="false" hidden="false" ht="12.1" outlineLevel="0" r="118">
      <c r="A118" s="5" t="s">
        <f>=HYPERLINK("https://leilaoonline.net/lote/detalhe/52319", "1031")</f>
      </c>
      <c r="B118" s="4" t="s">
        <f>=HYPERLINK("https://leilaoonline.net/lote/detalhe/52319", " ROSQUEADEIRA AUTOMÁTICA")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3.000,00</t>
        </is>
      </c>
      <c r="F118" s="4" t="inlineStr">
        <is>
          <t>200.00</t>
        </is>
      </c>
    </row>
    <row collapsed="false" customFormat="false" customHeight="false" hidden="false" ht="12.1" outlineLevel="0" r="119">
      <c r="A119" s="5" t="s">
        <f>=HYPERLINK("https://leilaoonline.net/lote/detalhe/52322", "1033")</f>
      </c>
      <c r="B119" s="4" t="s">
        <f>=HYPERLINK("https://leilaoonline.net/lote/detalhe/52322", " ROSQUEADEIRA AUTOMÁTICA")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3.000,00</t>
        </is>
      </c>
      <c r="F119" s="4" t="inlineStr">
        <is>
          <t>200.00</t>
        </is>
      </c>
    </row>
    <row collapsed="false" customFormat="false" customHeight="false" hidden="false" ht="12.1" outlineLevel="0" r="120">
      <c r="A120" s="5" t="s">
        <f>=HYPERLINK("https://leilaoonline.net/lote/detalhe/52324", "1034")</f>
      </c>
      <c r="B120" s="4" t="s">
        <f>=HYPERLINK("https://leilaoonline.net/lote/detalhe/52324", " ROSQUEADEIRA AUTOMÁTICA")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3.000,00</t>
        </is>
      </c>
      <c r="F120" s="4" t="inlineStr">
        <is>
          <t>200.00</t>
        </is>
      </c>
    </row>
    <row collapsed="false" customFormat="false" customHeight="false" hidden="false" ht="12.1" outlineLevel="0" r="121">
      <c r="A121" s="5" t="s">
        <f>=HYPERLINK("https://leilaoonline.net/lote/detalhe/52321", "1035")</f>
      </c>
      <c r="B121" s="4" t="s">
        <f>=HYPERLINK("https://leilaoonline.net/lote/detalhe/52321", " ROSQUEADEIRA AUTOMÁTICA")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3.000,00</t>
        </is>
      </c>
      <c r="F121" s="4" t="inlineStr">
        <is>
          <t>200.00</t>
        </is>
      </c>
    </row>
    <row collapsed="false" customFormat="false" customHeight="false" hidden="false" ht="12.1" outlineLevel="0" r="122">
      <c r="A122" s="5" t="s">
        <f>=HYPERLINK("https://leilaoonline.net/lote/detalhe/52323", "1036")</f>
      </c>
      <c r="B122" s="4" t="s">
        <f>=HYPERLINK("https://leilaoonline.net/lote/detalhe/52323", " COMPRESSOR DE AR C/ MOTOR WEG 5 CV")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1.500,00</t>
        </is>
      </c>
      <c r="F122" s="4" t="inlineStr">
        <is>
          <t>100.00</t>
        </is>
      </c>
    </row>
    <row collapsed="false" customFormat="false" customHeight="false" hidden="false" ht="12.1" outlineLevel="0" r="123">
      <c r="A123" s="5" t="s">
        <f>=HYPERLINK("https://leilaoonline.net/lote/detalhe/52327", "1037")</f>
      </c>
      <c r="B123" s="4" t="s">
        <f>=HYPERLINK("https://leilaoonline.net/lote/detalhe/52327", " ROSQUEADEIRA AUTOMÁTICA")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3.000,00</t>
        </is>
      </c>
      <c r="F123" s="4" t="inlineStr">
        <is>
          <t>200.00</t>
        </is>
      </c>
    </row>
    <row collapsed="false" customFormat="false" customHeight="false" hidden="false" ht="12.1" outlineLevel="0" r="124">
      <c r="A124" s="5" t="s">
        <f>=HYPERLINK("https://leilaoonline.net/lote/detalhe/52325", "1038")</f>
      </c>
      <c r="B124" s="4" t="s">
        <f>=HYPERLINK("https://leilaoonline.net/lote/detalhe/52325", " ROSQUEADEIRA AUTOMÁTICA")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3.000,00</t>
        </is>
      </c>
      <c r="F124" s="4" t="inlineStr">
        <is>
          <t>200.00</t>
        </is>
      </c>
    </row>
    <row collapsed="false" customFormat="false" customHeight="false" hidden="false" ht="12.1" outlineLevel="0" r="125">
      <c r="A125" s="5" t="s">
        <f>=HYPERLINK("https://leilaoonline.net/lote/detalhe/52326", "1039")</f>
      </c>
      <c r="B125" s="4" t="s">
        <f>=HYPERLINK("https://leilaoonline.net/lote/detalhe/52326", " FRESADORA KLOPP DP AP 203")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14.900,00</t>
        </is>
      </c>
      <c r="F125" s="4" t="inlineStr">
        <is>
          <t>250.00</t>
        </is>
      </c>
    </row>
    <row collapsed="false" customFormat="false" customHeight="false" hidden="false" ht="12.1" outlineLevel="0" r="126">
      <c r="A126" s="5" t="s">
        <f>=HYPERLINK("https://leilaoonline.net/lote/detalhe/52328", "1040")</f>
      </c>
      <c r="B126" s="4" t="s">
        <f>=HYPERLINK("https://leilaoonline.net/lote/detalhe/52328", " ROSQUEADEIRA AUTOMÁTICA")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3.000,00</t>
        </is>
      </c>
      <c r="F126" s="4" t="inlineStr">
        <is>
          <t>200.00</t>
        </is>
      </c>
    </row>
    <row collapsed="false" customFormat="false" customHeight="false" hidden="false" ht="12.1" outlineLevel="0" r="127">
      <c r="A127" s="5" t="s">
        <f>=HYPERLINK("https://leilaoonline.net/lote/detalhe/52329", "1041")</f>
      </c>
      <c r="B127" s="4" t="s">
        <f>=HYPERLINK("https://leilaoonline.net/lote/detalhe/52329", " ROSQUEADEIRA AUTOMÁTICA")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3.000,00</t>
        </is>
      </c>
      <c r="F127" s="4" t="inlineStr">
        <is>
          <t>200.00</t>
        </is>
      </c>
    </row>
    <row collapsed="false" customFormat="false" customHeight="false" hidden="false" ht="12.1" outlineLevel="0" r="128">
      <c r="A128" s="5" t="s">
        <f>=HYPERLINK("https://leilaoonline.net/lote/detalhe/52331", "1046")</f>
      </c>
      <c r="B128" s="4" t="s">
        <f>=HYPERLINK("https://leilaoonline.net/lote/detalhe/52331", " FURADEIRA DE BANCADA FB-2")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1.900,00</t>
        </is>
      </c>
      <c r="F128" s="4" t="inlineStr">
        <is>
          <t>100.00</t>
        </is>
      </c>
    </row>
    <row collapsed="false" customFormat="false" customHeight="false" hidden="false" ht="12.1" outlineLevel="0" r="129">
      <c r="A129" s="5" t="s">
        <f>=HYPERLINK("https://leilaoonline.net/lote/detalhe/52330", "1047")</f>
      </c>
      <c r="B129" s="4" t="s">
        <f>=HYPERLINK("https://leilaoonline.net/lote/detalhe/52330", " ROSQUEADEIRA AUTOMÁTICA DAUER DM12")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3.900,00</t>
        </is>
      </c>
      <c r="F129" s="4" t="inlineStr">
        <is>
          <t>100.00</t>
        </is>
      </c>
    </row>
    <row collapsed="false" customFormat="false" customHeight="false" hidden="false" ht="12.1" outlineLevel="0" r="130">
      <c r="A130" s="5" t="s">
        <f>=HYPERLINK("https://leilaoonline.net/lote/detalhe/52333", "1049")</f>
      </c>
      <c r="B130" s="4" t="s">
        <f>=HYPERLINK("https://leilaoonline.net/lote/detalhe/52333", " SERRA MECÂNICA "VAI E VEM" FRANHO")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7.000,00</t>
        </is>
      </c>
      <c r="F130" s="4" t="inlineStr">
        <is>
          <t>100.00</t>
        </is>
      </c>
    </row>
    <row collapsed="false" customFormat="false" customHeight="false" hidden="false" ht="12.1" outlineLevel="0" r="131">
      <c r="A131" s="5" t="s">
        <f>=HYPERLINK("https://leilaoonline.net/lote/detalhe/52332", "1050")</f>
      </c>
      <c r="B131" s="4" t="s">
        <f>=HYPERLINK("https://leilaoonline.net/lote/detalhe/52332", " ROSQUEADEIRA AUTOMÁTICA")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1.900,00</t>
        </is>
      </c>
      <c r="F131" s="4" t="inlineStr">
        <is>
          <t>200.00</t>
        </is>
      </c>
    </row>
    <row collapsed="false" customFormat="false" customHeight="false" hidden="false" ht="12.1" outlineLevel="0" r="132">
      <c r="A132" s="5" t="s">
        <f>=HYPERLINK("https://leilaoonline.net/lote/detalhe/52334", "1051")</f>
      </c>
      <c r="B132" s="4" t="s">
        <f>=HYPERLINK("https://leilaoonline.net/lote/detalhe/52334", " FURADEIRA DE COLUNA MANUAL")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7.500,00</t>
        </is>
      </c>
      <c r="F132" s="4" t="inlineStr">
        <is>
          <t>200.00</t>
        </is>
      </c>
    </row>
    <row collapsed="false" customFormat="false" customHeight="false" hidden="false" ht="12.1" outlineLevel="0" r="133">
      <c r="A133" s="5" t="s">
        <f>=HYPERLINK("https://leilaoonline.net/lote/detalhe/52335", "1052")</f>
      </c>
      <c r="B133" s="4" t="s">
        <f>=HYPERLINK("https://leilaoonline.net/lote/detalhe/52335", " 2 PENEIRAS VIBRATÓRIAS")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1.750,00</t>
        </is>
      </c>
      <c r="F133" s="4" t="inlineStr">
        <is>
          <t>100.00</t>
        </is>
      </c>
    </row>
    <row collapsed="false" customFormat="false" customHeight="false" hidden="false" ht="12.1" outlineLevel="0" r="134">
      <c r="A134" s="5" t="s">
        <f>=HYPERLINK("https://leilaoonline.net/lote/detalhe/52349", "1054")</f>
      </c>
      <c r="B134" s="4" t="s">
        <f>=HYPERLINK("https://leilaoonline.net/lote/detalhe/52349", " COMPRESSOR DE AR DOUAT C/ MOTOR 5 CV")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2.200,00</t>
        </is>
      </c>
      <c r="F134" s="4" t="inlineStr">
        <is>
          <t>100.00</t>
        </is>
      </c>
    </row>
    <row collapsed="false" customFormat="false" customHeight="false" hidden="false" ht="12.1" outlineLevel="0" r="135">
      <c r="A135" s="5" t="s">
        <f>=HYPERLINK("https://leilaoonline.net/lote/detalhe/52348", "1056")</f>
      </c>
      <c r="B135" s="4" t="s">
        <f>=HYPERLINK("https://leilaoonline.net/lote/detalhe/52348", " BALANÇA MECÂNICA CAP. 5000 KG")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3.000,00</t>
        </is>
      </c>
      <c r="F135" s="4" t="inlineStr">
        <is>
          <t>100.00</t>
        </is>
      </c>
    </row>
    <row collapsed="false" customFormat="false" customHeight="false" hidden="false" ht="12.1" outlineLevel="0" r="136">
      <c r="A136" s="5" t="s">
        <f>=HYPERLINK("https://leilaoonline.net/lote/detalhe/52350", "1057")</f>
      </c>
      <c r="B136" s="4" t="s">
        <f>=HYPERLINK("https://leilaoonline.net/lote/detalhe/52350", " BALANÇA MECÂNICA TOLEDO CAP. 300 KG")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900,00</t>
        </is>
      </c>
      <c r="F136" s="4" t="inlineStr">
        <is>
          <t>100.00</t>
        </is>
      </c>
    </row>
    <row collapsed="false" customFormat="false" customHeight="false" hidden="false" ht="12.1" outlineLevel="0" r="137">
      <c r="A137" s="5" t="s">
        <f>=HYPERLINK("https://leilaoonline.net/lote/detalhe/52351", "1058")</f>
      </c>
      <c r="B137" s="4" t="s">
        <f>=HYPERLINK("https://leilaoonline.net/lote/detalhe/52351", " ELETROEROSÃO POR PENETRAÇÃO MAVETRON")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5.500,00</t>
        </is>
      </c>
      <c r="F137" s="4" t="inlineStr">
        <is>
          <t>200.00</t>
        </is>
      </c>
    </row>
    <row collapsed="false" customFormat="false" customHeight="false" hidden="false" ht="12.1" outlineLevel="0" r="138">
      <c r="A138" s="5" t="s">
        <f>=HYPERLINK("https://leilaoonline.net/lote/detalhe/52352", "1059")</f>
      </c>
      <c r="B138" s="4" t="s">
        <f>=HYPERLINK("https://leilaoonline.net/lote/detalhe/52352", "[ RETIRADO ]  17 MOTORES ELÉTRICOS WEG 3 CV")</f>
      </c>
      <c r="C138" s="4" t="inlineStr">
        <is>
          <t>Lote retirado</t>
        </is>
      </c>
      <c r="D138" s="4" t="inlineStr">
        <is>
          <t>0</t>
        </is>
      </c>
      <c r="E138" s="5" t="inlineStr">
        <is>
          <t>15.000,00</t>
        </is>
      </c>
      <c r="F138" s="4" t="inlineStr">
        <is>
          <t>100.00</t>
        </is>
      </c>
    </row>
    <row collapsed="false" customFormat="false" customHeight="false" hidden="false" ht="12.1" outlineLevel="0" r="139">
      <c r="A139" s="5" t="s">
        <f>=HYPERLINK("https://leilaoonline.net/lote/detalhe/52353", "1060")</f>
      </c>
      <c r="B139" s="4" t="s">
        <f>=HYPERLINK("https://leilaoonline.net/lote/detalhe/52353", " 3 VENTILADORES EBMPAPST 1700 W E 3 VENTILADORES EBMPAPST 980 W 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3.500,00</t>
        </is>
      </c>
      <c r="F139" s="4" t="inlineStr">
        <is>
          <t>100.00</t>
        </is>
      </c>
    </row>
    <row collapsed="false" customFormat="false" customHeight="false" hidden="false" ht="12.1" outlineLevel="0" r="140">
      <c r="A140" s="5" t="s">
        <f>=HYPERLINK("https://leilaoonline.net/lote/detalhe/52354", "1061")</f>
      </c>
      <c r="B140" s="4" t="s">
        <f>=HYPERLINK("https://leilaoonline.net/lote/detalhe/52354", " TORNO HEINEMANN")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4.500,00</t>
        </is>
      </c>
      <c r="F140" s="4" t="inlineStr">
        <is>
          <t>200.00</t>
        </is>
      </c>
    </row>
    <row collapsed="false" customFormat="false" customHeight="false" hidden="false" ht="12.1" outlineLevel="0" r="141">
      <c r="A141" s="5" t="s">
        <f>=HYPERLINK("https://leilaoonline.net/lote/detalhe/52336", "1062")</f>
      </c>
      <c r="B141" s="4" t="s">
        <f>=HYPERLINK("https://leilaoonline.net/lote/detalhe/52336", " TORNO")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6.000,00</t>
        </is>
      </c>
      <c r="F141" s="4" t="inlineStr">
        <is>
          <t>200.00</t>
        </is>
      </c>
    </row>
    <row collapsed="false" customFormat="false" customHeight="false" hidden="false" ht="12.1" outlineLevel="0" r="142">
      <c r="A142" s="5" t="s">
        <f>=HYPERLINK("https://leilaoonline.net/lote/detalhe/52355", "1064")</f>
      </c>
      <c r="B142" s="4" t="s">
        <f>=HYPERLINK("https://leilaoonline.net/lote/detalhe/52355", " REEVES")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8.000,00</t>
        </is>
      </c>
      <c r="F142" s="4" t="inlineStr">
        <is>
          <t>200.00</t>
        </is>
      </c>
    </row>
    <row collapsed="false" customFormat="false" customHeight="false" hidden="false" ht="12.1" outlineLevel="0" r="143">
      <c r="A143" s="5" t="s">
        <f>=HYPERLINK("https://leilaoonline.net/lote/detalhe/52339", "1065")</f>
      </c>
      <c r="B143" s="4" t="s">
        <f>=HYPERLINK("https://leilaoonline.net/lote/detalhe/52339", " ACME-CRIDLEY")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6.500,00</t>
        </is>
      </c>
      <c r="F143" s="4" t="inlineStr">
        <is>
          <t>200.00</t>
        </is>
      </c>
    </row>
    <row collapsed="false" customFormat="false" customHeight="false" hidden="false" ht="12.1" outlineLevel="0" r="144">
      <c r="A144" s="5" t="s">
        <f>=HYPERLINK("https://leilaoonline.net/lote/detalhe/52341", "1066")</f>
      </c>
      <c r="B144" s="4" t="s">
        <f>=HYPERLINK("https://leilaoonline.net/lote/detalhe/52341", " SISTEMA DE RESFRIAMENTO")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6.000,00</t>
        </is>
      </c>
      <c r="F144" s="4" t="inlineStr">
        <is>
          <t>100.00</t>
        </is>
      </c>
    </row>
    <row collapsed="false" customFormat="false" customHeight="false" hidden="false" ht="12.1" outlineLevel="0" r="145">
      <c r="A145" s="5" t="s">
        <f>=HYPERLINK("https://leilaoonline.net/lote/detalhe/52345", "1067")</f>
      </c>
      <c r="B145" s="4" t="s">
        <f>=HYPERLINK("https://leilaoonline.net/lote/detalhe/52345", " ACME-CRIDLEY")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7.500,00</t>
        </is>
      </c>
      <c r="F145" s="4" t="inlineStr">
        <is>
          <t>200.00</t>
        </is>
      </c>
    </row>
    <row collapsed="false" customFormat="false" customHeight="false" hidden="false" ht="12.1" outlineLevel="0" r="146">
      <c r="A146" s="5" t="s">
        <f>=HYPERLINK("https://leilaoonline.net/lote/detalhe/52337", "1068")</f>
      </c>
      <c r="B146" s="4" t="s">
        <f>=HYPERLINK("https://leilaoonline.net/lote/detalhe/52337", " TORNO IMOR")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2.200,00</t>
        </is>
      </c>
      <c r="F146" s="4" t="inlineStr">
        <is>
          <t>200.00</t>
        </is>
      </c>
    </row>
    <row collapsed="false" customFormat="false" customHeight="false" hidden="false" ht="12.1" outlineLevel="0" r="147">
      <c r="A147" s="5" t="s">
        <f>=HYPERLINK("https://leilaoonline.net/lote/detalhe/52342", "1069")</f>
      </c>
      <c r="B147" s="4" t="s">
        <f>=HYPERLINK("https://leilaoonline.net/lote/detalhe/52342", " 2 MOTOBOMBAS IMBIL INI 65,315 C/ MOTOR 20 CV E 2 MOTOBOMBAS CAMBERRA 3196MT C/ MOTOR 20 CV")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4.200,00</t>
        </is>
      </c>
      <c r="F147" s="4" t="inlineStr">
        <is>
          <t>200.00</t>
        </is>
      </c>
    </row>
    <row collapsed="false" customFormat="false" customHeight="false" hidden="false" ht="12.1" outlineLevel="0" r="148">
      <c r="A148" s="5" t="s">
        <f>=HYPERLINK("https://leilaoonline.net/lote/detalhe/52343", "1070")</f>
      </c>
      <c r="B148" s="4" t="s">
        <f>=HYPERLINK("https://leilaoonline.net/lote/detalhe/52343", " 7 EXAUSTORES SOLYVENT VENTEC")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3.000,00</t>
        </is>
      </c>
      <c r="F148" s="4" t="inlineStr">
        <is>
          <t>200.00</t>
        </is>
      </c>
    </row>
    <row collapsed="false" customFormat="false" customHeight="false" hidden="false" ht="12.1" outlineLevel="0" r="149">
      <c r="A149" s="5" t="s">
        <f>=HYPERLINK("https://leilaoonline.net/lote/detalhe/52346", "1072")</f>
      </c>
      <c r="B149" s="4" t="s">
        <f>=HYPERLINK("https://leilaoonline.net/lote/detalhe/52346", " COMPRESSOR DE AR C/ MOTOR WEG 5 CV")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1.900,00</t>
        </is>
      </c>
      <c r="F149" s="4" t="inlineStr">
        <is>
          <t>200.00</t>
        </is>
      </c>
    </row>
    <row collapsed="false" customFormat="false" customHeight="false" hidden="false" ht="12.1" outlineLevel="0" r="150">
      <c r="A150" s="5" t="s">
        <f>=HYPERLINK("https://leilaoonline.net/lote/detalhe/52340", "1074")</f>
      </c>
      <c r="B150" s="4" t="s">
        <f>=HYPERLINK("https://leilaoonline.net/lote/detalhe/52340", " MOTOR ELÉTRICO SIEMENS 40 KW")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2.800,00</t>
        </is>
      </c>
      <c r="F150" s="4" t="inlineStr">
        <is>
          <t>100.00</t>
        </is>
      </c>
    </row>
    <row collapsed="false" customFormat="false" customHeight="false" hidden="false" ht="12.1" outlineLevel="0" r="151">
      <c r="A151" s="5" t="s">
        <f>=HYPERLINK("https://leilaoonline.net/lote/detalhe/52338", "1075")</f>
      </c>
      <c r="B151" s="4" t="s">
        <f>=HYPERLINK("https://leilaoonline.net/lote/detalhe/52338", " 7 EXAUSTORES C/ MOTOR MITSUBISHI 3,7 KW")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5.000,00</t>
        </is>
      </c>
      <c r="F151" s="4" t="inlineStr">
        <is>
          <t>200.00</t>
        </is>
      </c>
    </row>
    <row collapsed="false" customFormat="false" customHeight="false" hidden="false" ht="12.1" outlineLevel="0" r="152">
      <c r="A152" s="5" t="s">
        <f>=HYPERLINK("https://leilaoonline.net/lote/detalhe/52344", "1077")</f>
      </c>
      <c r="B152" s="4" t="s">
        <f>=HYPERLINK("https://leilaoonline.net/lote/detalhe/52344", " APROX. 20 BALANÇAS DIVERSAS")</f>
      </c>
      <c r="C152" s="4" t="inlineStr">
        <is>
          <t>Vendido</t>
        </is>
      </c>
      <c r="D152" s="4" t="inlineStr">
        <is>
          <t>1</t>
        </is>
      </c>
      <c r="E152" s="5" t="inlineStr">
        <is>
          <t>2.000,00</t>
        </is>
      </c>
      <c r="F152" s="4" t="inlineStr">
        <is>
          <t>200.00</t>
        </is>
      </c>
    </row>
    <row collapsed="false" customFormat="false" customHeight="false" hidden="false" ht="12.1" outlineLevel="0" r="153">
      <c r="A153" s="5" t="s">
        <f>=HYPERLINK("https://leilaoonline.net/lote/detalhe/52356", "1078")</f>
      </c>
      <c r="B153" s="4" t="s">
        <f>=HYPERLINK("https://leilaoonline.net/lote/detalhe/52356", " APROX. 100 DISCOS DE CORTE DIVERSOS")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2.500,00</t>
        </is>
      </c>
      <c r="F153" s="4" t="inlineStr">
        <is>
          <t>100.00</t>
        </is>
      </c>
    </row>
    <row collapsed="false" customFormat="false" customHeight="false" hidden="false" ht="12.1" outlineLevel="0" r="154">
      <c r="A154" s="5" t="s">
        <f>=HYPERLINK("https://leilaoonline.net/lote/detalhe/52357", "1079")</f>
      </c>
      <c r="B154" s="4" t="s">
        <f>=HYPERLINK("https://leilaoonline.net/lote/detalhe/52357", " ELETRODOS DIVERSOS")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2.500,00</t>
        </is>
      </c>
      <c r="F154" s="4" t="inlineStr">
        <is>
          <t>200.00</t>
        </is>
      </c>
    </row>
    <row collapsed="false" customFormat="false" customHeight="false" hidden="false" ht="12.1" outlineLevel="0" r="155">
      <c r="A155" s="5" t="s">
        <f>=HYPERLINK("https://leilaoonline.net/lote/detalhe/52358", "1080")</f>
      </c>
      <c r="B155" s="4" t="s">
        <f>=HYPERLINK("https://leilaoonline.net/lote/detalhe/52358", " 1 TORQUÍMETRO GEDORE 270 KGF.M E 2 CONJUNTOS DE MICRÔMETROS MITUTOYO")</f>
      </c>
      <c r="C155" s="4" t="inlineStr">
        <is>
          <t>Vendido</t>
        </is>
      </c>
      <c r="D155" s="4" t="inlineStr">
        <is>
          <t>3</t>
        </is>
      </c>
      <c r="E155" s="5" t="inlineStr">
        <is>
          <t>2.500,00</t>
        </is>
      </c>
      <c r="F155" s="4" t="inlineStr">
        <is>
          <t>200.00</t>
        </is>
      </c>
    </row>
    <row collapsed="false" customFormat="false" customHeight="false" hidden="false" ht="12.1" outlineLevel="0" r="156">
      <c r="A156" s="5" t="s">
        <f>=HYPERLINK("https://leilaoonline.net/lote/detalhe/52347", "1081")</f>
      </c>
      <c r="B156" s="4" t="s">
        <f>=HYPERLINK("https://leilaoonline.net/lote/detalhe/52347", " APROX. 23 BOBINAS DE ALUMÍNIO P/ SOLDA")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1.900,00</t>
        </is>
      </c>
      <c r="F156" s="4" t="inlineStr">
        <is>
          <t>200.00</t>
        </is>
      </c>
    </row>
    <row collapsed="false" customFormat="false" customHeight="false" hidden="false" ht="12.1" outlineLevel="0" r="157">
      <c r="A157" s="5" t="s">
        <f>=HYPERLINK("https://leilaoonline.net/lote/detalhe/52359", "1083")</f>
      </c>
      <c r="B157" s="4" t="s">
        <f>=HYPERLINK("https://leilaoonline.net/lote/detalhe/52359", " LEVANTADOR MAGNÉTICO JG-600, CAP. 600 KG. OBS.: SEM USO.")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750,00</t>
        </is>
      </c>
      <c r="F157" s="4" t="inlineStr">
        <is>
          <t>100.00</t>
        </is>
      </c>
    </row>
    <row collapsed="false" customFormat="false" customHeight="false" hidden="false" ht="12.1" outlineLevel="0" r="158">
      <c r="A158" s="5" t="s">
        <f>=HYPERLINK("https://leilaoonline.net/lote/detalhe/52360", "1085")</f>
      </c>
      <c r="B158" s="4" t="s">
        <f>=HYPERLINK("https://leilaoonline.net/lote/detalhe/52360", " ROTOGRAVURA VASCOGRAF")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1.000,00</t>
        </is>
      </c>
      <c r="F158" s="4" t="inlineStr">
        <is>
          <t>100.00</t>
        </is>
      </c>
    </row>
    <row collapsed="false" customFormat="false" customHeight="false" hidden="false" ht="12.1" outlineLevel="0" r="159">
      <c r="A159" s="5" t="s">
        <f>=HYPERLINK("https://leilaoonline.net/lote/detalhe/52361", "1087")</f>
      </c>
      <c r="B159" s="4" t="s">
        <f>=HYPERLINK("https://leilaoonline.net/lote/detalhe/52361", " RETIFICADOR DE SOLDA MERKLE BALMER BR 400 E RETIFICADOR DE SOLDA MERKLE BALMER BR 425")</f>
      </c>
      <c r="C159" s="4" t="inlineStr">
        <is>
          <t>Vendido</t>
        </is>
      </c>
      <c r="D159" s="4" t="inlineStr">
        <is>
          <t>1</t>
        </is>
      </c>
      <c r="E159" s="5" t="inlineStr">
        <is>
          <t>1.300,00</t>
        </is>
      </c>
      <c r="F159" s="4" t="inlineStr">
        <is>
          <t>100.00</t>
        </is>
      </c>
    </row>
    <row collapsed="false" customFormat="false" customHeight="false" hidden="false" ht="12.1" outlineLevel="0" r="160">
      <c r="A160" s="5" t="s">
        <f>=HYPERLINK("https://leilaoonline.net/lote/detalhe/52362", "1088")</f>
      </c>
      <c r="B160" s="4" t="s">
        <f>=HYPERLINK("https://leilaoonline.net/lote/detalhe/52362", "[ RETIRADO ]  3 COMPRESSORES DE AR PRESSURE 116 PSI, POT. 2 HP; 1 COMPRESSOR DE AR SCHULZ 120 PSI, POT. 2 HP; 1 COMPRESSOR DE AR MOTOMIL 120 PSI, POT. 2 HP")</f>
      </c>
      <c r="C160" s="4" t="inlineStr">
        <is>
          <t>Lote retirado</t>
        </is>
      </c>
      <c r="D160" s="4" t="inlineStr">
        <is>
          <t>0</t>
        </is>
      </c>
      <c r="E160" s="5" t="inlineStr">
        <is>
          <t>750,00</t>
        </is>
      </c>
      <c r="F160" s="4" t="inlineStr">
        <is>
          <t>100.00</t>
        </is>
      </c>
    </row>
    <row collapsed="false" customFormat="false" customHeight="false" hidden="false" ht="12.1" outlineLevel="0" r="161">
      <c r="A161" s="5" t="s">
        <f>=HYPERLINK("https://leilaoonline.net/lote/detalhe/52363", "1089")</f>
      </c>
      <c r="B161" s="4" t="s">
        <f>=HYPERLINK("https://leilaoonline.net/lote/detalhe/52363", " PERFURADOR DE SOLO VIBROMAK")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14.500,00</t>
        </is>
      </c>
      <c r="F161" s="4" t="inlineStr">
        <is>
          <t>100.00</t>
        </is>
      </c>
    </row>
    <row collapsed="false" customFormat="false" customHeight="false" hidden="false" ht="12.1" outlineLevel="0" r="162">
      <c r="A162" s="5" t="s">
        <f>=HYPERLINK("https://leilaoonline.net/lote/detalhe/52364", "1090")</f>
      </c>
      <c r="B162" s="4" t="s">
        <f>=HYPERLINK("https://leilaoonline.net/lote/detalhe/52364", " 2 BOMBAS IMO. OBS.: SEM USO")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1.900,00</t>
        </is>
      </c>
      <c r="F162" s="4" t="inlineStr">
        <is>
          <t>200.00</t>
        </is>
      </c>
    </row>
    <row collapsed="false" customFormat="false" customHeight="false" hidden="false" ht="12.1" outlineLevel="0" r="163">
      <c r="A163" s="5" t="s">
        <f>=HYPERLINK("https://leilaoonline.net/lote/detalhe/52366", "1091")</f>
      </c>
      <c r="B163" s="4" t="s">
        <f>=HYPERLINK("https://leilaoonline.net/lote/detalhe/52366", " MOTORES, MOTORREDUTORES E BOMBAS DIVERSAS")</f>
      </c>
      <c r="C163" s="4" t="inlineStr">
        <is>
          <t>Não vendido</t>
        </is>
      </c>
      <c r="D163" s="4" t="inlineStr">
        <is>
          <t>1</t>
        </is>
      </c>
      <c r="E163" s="5" t="inlineStr">
        <is>
          <t>3.900,00</t>
        </is>
      </c>
      <c r="F163" s="4" t="inlineStr">
        <is>
          <t>200.00</t>
        </is>
      </c>
    </row>
    <row collapsed="false" customFormat="false" customHeight="false" hidden="false" ht="12.1" outlineLevel="0" r="164">
      <c r="A164" s="5" t="s">
        <f>=HYPERLINK("https://leilaoonline.net/lote/detalhe/52368", "1095")</f>
      </c>
      <c r="B164" s="4" t="s">
        <f>=HYPERLINK("https://leilaoonline.net/lote/detalhe/52368", " UNIDADE HIDRÁULICA C/ MOTOR")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1.900,00</t>
        </is>
      </c>
      <c r="F164" s="4" t="inlineStr">
        <is>
          <t>100.00</t>
        </is>
      </c>
    </row>
    <row collapsed="false" customFormat="false" customHeight="false" hidden="false" ht="12.1" outlineLevel="0" r="165">
      <c r="A165" s="5" t="s">
        <f>=HYPERLINK("https://leilaoonline.net/lote/detalhe/52369", "1097")</f>
      </c>
      <c r="B165" s="4" t="s">
        <f>=HYPERLINK("https://leilaoonline.net/lote/detalhe/52369", " PRENSA P/ BORRACHA MCNEIL AKRON MG 1023")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5.900,00</t>
        </is>
      </c>
      <c r="F165" s="4" t="inlineStr">
        <is>
          <t>200.00</t>
        </is>
      </c>
    </row>
    <row collapsed="false" customFormat="false" customHeight="false" hidden="false" ht="12.1" outlineLevel="0" r="166">
      <c r="A166" s="5" t="s">
        <f>=HYPERLINK("https://leilaoonline.net/lote/detalhe/52370", "1098")</f>
      </c>
      <c r="B166" s="4" t="s">
        <f>=HYPERLINK("https://leilaoonline.net/lote/detalhe/52370", " NEW JAPAN FUM33, ANO: 2010")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2.500,00</t>
        </is>
      </c>
      <c r="F166" s="4" t="inlineStr">
        <is>
          <t>100.00</t>
        </is>
      </c>
    </row>
    <row collapsed="false" customFormat="false" customHeight="false" hidden="false" ht="12.1" outlineLevel="0" r="167">
      <c r="A167" s="5" t="s">
        <f>=HYPERLINK("https://leilaoonline.net/lote/detalhe/52371", "1099")</f>
      </c>
      <c r="B167" s="4" t="s">
        <f>=HYPERLINK("https://leilaoonline.net/lote/detalhe/52371", " 2 TANQUES CILINDRICOS HORIZONTAIS EM AÇO CARBONO AGROMETAL")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700,00</t>
        </is>
      </c>
      <c r="F167" s="4" t="inlineStr">
        <is>
          <t>100.00</t>
        </is>
      </c>
    </row>
    <row collapsed="false" customFormat="false" customHeight="false" hidden="false" ht="12.1" outlineLevel="0" r="168">
      <c r="A168" s="5" t="s">
        <f>=HYPERLINK("https://leilaoonline.net/lote/detalhe/52372", "1101")</f>
      </c>
      <c r="B168" s="4" t="s">
        <f>=HYPERLINK("https://leilaoonline.net/lote/detalhe/52372", " TANQUE CILINDRICO VERTICAL, CAP. 60 M³, PESO: 2700 KG")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6.500,00</t>
        </is>
      </c>
      <c r="F168" s="4" t="inlineStr">
        <is>
          <t>200.00</t>
        </is>
      </c>
    </row>
    <row collapsed="false" customFormat="false" customHeight="false" hidden="false" ht="12.1" outlineLevel="0" r="169">
      <c r="A169" s="5" t="s">
        <f>=HYPERLINK("https://leilaoonline.net/lote/detalhe/52365", "1102")</f>
      </c>
      <c r="B169" s="4" t="s">
        <f>=HYPERLINK("https://leilaoonline.net/lote/detalhe/52365", " TANQUE CILINDRICO VERTICAL")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12.200,00</t>
        </is>
      </c>
      <c r="F169" s="4" t="inlineStr">
        <is>
          <t>200.00</t>
        </is>
      </c>
    </row>
    <row collapsed="false" customFormat="false" customHeight="false" hidden="false" ht="12.1" outlineLevel="0" r="170">
      <c r="A170" s="5" t="s">
        <f>=HYPERLINK("https://leilaoonline.net/lote/detalhe/52367", "1103")</f>
      </c>
      <c r="B170" s="4" t="s">
        <f>=HYPERLINK("https://leilaoonline.net/lote/detalhe/52367", " REDUTOR KISSLING")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6.200,00</t>
        </is>
      </c>
      <c r="F170" s="4" t="inlineStr">
        <is>
          <t>100.00</t>
        </is>
      </c>
    </row>
    <row collapsed="false" customFormat="false" customHeight="false" hidden="false" ht="12.1" outlineLevel="0" r="171">
      <c r="A171" s="5" t="s">
        <f>=HYPERLINK("https://leilaoonline.net/lote/detalhe/52373", "1105")</f>
      </c>
      <c r="B171" s="4" t="s">
        <f>=HYPERLINK("https://leilaoonline.net/lote/detalhe/52373", " GUILHOTINA DE 4 M")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42.000,00</t>
        </is>
      </c>
      <c r="F171" s="4" t="inlineStr">
        <is>
          <t>500.00</t>
        </is>
      </c>
    </row>
    <row collapsed="false" customFormat="false" customHeight="false" hidden="false" ht="12.1" outlineLevel="0" r="172">
      <c r="A172" s="5" t="s">
        <f>=HYPERLINK("https://leilaoonline.net/lote/detalhe/52374", "1106")</f>
      </c>
      <c r="B172" s="4" t="s">
        <f>=HYPERLINK("https://leilaoonline.net/lote/detalhe/52374", " 2 TANQUES CILINDRICOS HORIZONTAIS EM FIBRA, CAP. 5000 L")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2.200,00</t>
        </is>
      </c>
      <c r="F172" s="4" t="inlineStr">
        <is>
          <t>100.00</t>
        </is>
      </c>
    </row>
    <row collapsed="false" customFormat="false" customHeight="false" hidden="false" ht="12.1" outlineLevel="0" r="173">
      <c r="A173" s="5" t="s">
        <f>=HYPERLINK("https://leilaoonline.net/lote/detalhe/52376", "1108")</f>
      </c>
      <c r="B173" s="4" t="s">
        <f>=HYPERLINK("https://leilaoonline.net/lote/detalhe/52376", " PÓRTICO C/ TALHA MANUAL DE 2 T")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2.900,00</t>
        </is>
      </c>
      <c r="F173" s="4" t="inlineStr">
        <is>
          <t>200.00</t>
        </is>
      </c>
    </row>
    <row collapsed="false" customFormat="false" customHeight="false" hidden="false" ht="12.1" outlineLevel="0" r="174">
      <c r="A174" s="5" t="s">
        <f>=HYPERLINK("https://leilaoonline.net/lote/detalhe/52375", "1109")</f>
      </c>
      <c r="B174" s="4" t="s">
        <f>=HYPERLINK("https://leilaoonline.net/lote/detalhe/52375", " CILINDROS HIDRÁULICOS/PNEUMÁTICOS DIVERSOS")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4.900,00</t>
        </is>
      </c>
      <c r="F174" s="4" t="inlineStr">
        <is>
          <t>200.00</t>
        </is>
      </c>
    </row>
    <row collapsed="false" customFormat="false" customHeight="false" hidden="false" ht="12.1" outlineLevel="0" r="175">
      <c r="A175" s="5" t="s">
        <f>=HYPERLINK("https://leilaoonline.net/lote/detalhe/52378", "1110")</f>
      </c>
      <c r="B175" s="4" t="s">
        <f>=HYPERLINK("https://leilaoonline.net/lote/detalhe/52378", " APROX. 11 ton. de CORRENTES DE TRAÇÃO DIVERSAS.")</f>
      </c>
      <c r="C175" s="4" t="inlineStr">
        <is>
          <t>Não vendido</t>
        </is>
      </c>
      <c r="D175" s="4" t="inlineStr">
        <is>
          <t>1</t>
        </is>
      </c>
      <c r="E175" s="5" t="inlineStr">
        <is>
          <t>2.100,00</t>
        </is>
      </c>
      <c r="F175" s="4" t="inlineStr">
        <is>
          <t>200.00</t>
        </is>
      </c>
    </row>
    <row collapsed="false" customFormat="false" customHeight="false" hidden="false" ht="12.1" outlineLevel="0" r="176">
      <c r="A176" s="5" t="s">
        <f>=HYPERLINK("https://leilaoonline.net/lote/detalhe/52377", "1111")</f>
      </c>
      <c r="B176" s="4" t="s">
        <f>=HYPERLINK("https://leilaoonline.net/lote/detalhe/52377", " SILO C/ EXAUSTÃO.")</f>
      </c>
      <c r="C176" s="4" t="inlineStr">
        <is>
          <t>Não vendido</t>
        </is>
      </c>
      <c r="D176" s="4" t="inlineStr">
        <is>
          <t>2</t>
        </is>
      </c>
      <c r="E176" s="5" t="inlineStr">
        <is>
          <t>2.600,00</t>
        </is>
      </c>
      <c r="F176" s="4" t="inlineStr">
        <is>
          <t>100.00</t>
        </is>
      </c>
    </row>
    <row collapsed="false" customFormat="false" customHeight="false" hidden="false" ht="12.1" outlineLevel="0" r="177">
      <c r="A177" s="5" t="s">
        <f>=HYPERLINK("https://leilaoonline.net/lote/detalhe/52381", "1112")</f>
      </c>
      <c r="B177" s="4" t="s">
        <f>=HYPERLINK("https://leilaoonline.net/lote/detalhe/52381", " PRENSA HIDRÁULICA SCHULER, CAP. 400 T (DESMONTADA)")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101.000,00</t>
        </is>
      </c>
      <c r="F177" s="4" t="inlineStr">
        <is>
          <t>500.00</t>
        </is>
      </c>
    </row>
    <row collapsed="false" customFormat="false" customHeight="false" hidden="false" ht="12.1" outlineLevel="0" r="178">
      <c r="A178" s="5" t="s">
        <f>=HYPERLINK("https://leilaoonline.net/lote/detalhe/52380", "1114")</f>
      </c>
      <c r="B178" s="4" t="s">
        <f>=HYPERLINK("https://leilaoonline.net/lote/detalhe/52380", "CAMINHÃO BASCULANTE VW 13.130, VERMELHA. ANO 85")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15.000,00</t>
        </is>
      </c>
      <c r="F178" s="4" t="inlineStr">
        <is>
          <t>250.00</t>
        </is>
      </c>
    </row>
    <row collapsed="false" customFormat="false" customHeight="false" hidden="false" ht="12.1" outlineLevel="0" r="179">
      <c r="A179" s="5" t="s">
        <f>=HYPERLINK("https://leilaoonline.net/lote/detalhe/52379", "1116")</f>
      </c>
      <c r="B179" s="4" t="s">
        <f>=HYPERLINK("https://leilaoonline.net/lote/detalhe/52379", " FURADEIRA RADIAL HCP")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4.900,00</t>
        </is>
      </c>
      <c r="F179" s="4" t="inlineStr">
        <is>
          <t>200.00</t>
        </is>
      </c>
    </row>
    <row collapsed="false" customFormat="false" customHeight="false" hidden="false" ht="12.1" outlineLevel="0" r="180">
      <c r="A180" s="5" t="s">
        <f>=HYPERLINK("https://leilaoonline.net/lote/detalhe/52382", "1118")</f>
      </c>
      <c r="B180" s="4" t="s">
        <f>=HYPERLINK("https://leilaoonline.net/lote/detalhe/52382", " Painel p/ teste")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750,00</t>
        </is>
      </c>
      <c r="F180" s="4" t="inlineStr">
        <is>
          <t>100.00</t>
        </is>
      </c>
    </row>
    <row collapsed="false" customFormat="false" customHeight="false" hidden="false" ht="12.1" outlineLevel="0" r="181">
      <c r="A181" s="5" t="s">
        <f>=HYPERLINK("https://leilaoonline.net/lote/detalhe/52383", "1119")</f>
      </c>
      <c r="B181" s="4" t="s">
        <f>=HYPERLINK("https://leilaoonline.net/lote/detalhe/52383", " Painel Digital")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600,00</t>
        </is>
      </c>
      <c r="F181" s="4" t="inlineStr">
        <is>
          <t>100.00</t>
        </is>
      </c>
    </row>
    <row collapsed="false" customFormat="false" customHeight="false" hidden="false" ht="12.1" outlineLevel="0" r="182">
      <c r="A182" s="5" t="s">
        <f>=HYPERLINK("https://leilaoonline.net/lote/detalhe/52386", "1121")</f>
      </c>
      <c r="B182" s="4" t="s">
        <f>=HYPERLINK("https://leilaoonline.net/lote/detalhe/52386", " Máquina de Suco em Inox")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500,00</t>
        </is>
      </c>
      <c r="F182" s="4" t="inlineStr">
        <is>
          <t>50.00</t>
        </is>
      </c>
    </row>
    <row collapsed="false" customFormat="false" customHeight="false" hidden="false" ht="12.1" outlineLevel="0" r="183">
      <c r="A183" s="5" t="s">
        <f>=HYPERLINK("https://leilaoonline.net/lote/detalhe/52387", "1127")</f>
      </c>
      <c r="B183" s="4" t="s">
        <f>=HYPERLINK("https://leilaoonline.net/lote/detalhe/52387", " 10 luminárias corta fogo (SEM USO)")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2.000,00</t>
        </is>
      </c>
      <c r="F183" s="4" t="inlineStr">
        <is>
          <t>200.00</t>
        </is>
      </c>
    </row>
    <row collapsed="false" customFormat="false" customHeight="false" hidden="false" ht="12.1" outlineLevel="0" r="184">
      <c r="A184" s="5" t="s">
        <f>=HYPERLINK("https://leilaoonline.net/lote/detalhe/52384", "1128")</f>
      </c>
      <c r="B184" s="4" t="s">
        <f>=HYPERLINK("https://leilaoonline.net/lote/detalhe/52384", " Filtro de água em inox")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3.500,00</t>
        </is>
      </c>
      <c r="F184" s="4" t="inlineStr">
        <is>
          <t>200.00</t>
        </is>
      </c>
    </row>
    <row collapsed="false" customFormat="false" customHeight="false" hidden="false" ht="12.1" outlineLevel="0" r="185">
      <c r="A185" s="5" t="s">
        <f>=HYPERLINK("https://leilaoonline.net/lote/detalhe/52385", "1129")</f>
      </c>
      <c r="B185" s="4" t="s">
        <f>=HYPERLINK("https://leilaoonline.net/lote/detalhe/52385", " VÁLVULA")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16.500,00</t>
        </is>
      </c>
      <c r="F185" s="4" t="inlineStr">
        <is>
          <t>250.00</t>
        </is>
      </c>
    </row>
    <row collapsed="false" customFormat="false" customHeight="false" hidden="false" ht="12.1" outlineLevel="0" r="186">
      <c r="A186" s="5" t="s">
        <f>=HYPERLINK("https://leilaoonline.net/lote/detalhe/52388", "1130")</f>
      </c>
      <c r="B186" s="4" t="s">
        <f>=HYPERLINK("https://leilaoonline.net/lote/detalhe/52388", "150 un. de compressores (bomba pneumática) p/ várias aplicações")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9.000,00</t>
        </is>
      </c>
      <c r="F186" s="4" t="inlineStr">
        <is>
          <t>200.00</t>
        </is>
      </c>
    </row>
    <row collapsed="false" customFormat="false" customHeight="false" hidden="false" ht="12.1" outlineLevel="0" r="187">
      <c r="A187" s="5" t="s">
        <f>=HYPERLINK("https://leilaoonline.net/lote/detalhe/52389", "1132")</f>
      </c>
      <c r="B187" s="4" t="s">
        <f>=HYPERLINK("https://leilaoonline.net/lote/detalhe/52389", "Plataforma elevatória. Alcance de 17 metros ")</f>
      </c>
      <c r="C187" s="4" t="inlineStr">
        <is>
          <t>Vendido</t>
        </is>
      </c>
      <c r="D187" s="4" t="inlineStr">
        <is>
          <t>1</t>
        </is>
      </c>
      <c r="E187" s="5" t="inlineStr">
        <is>
          <t>14.900,00</t>
        </is>
      </c>
      <c r="F187" s="4" t="inlineStr">
        <is>
          <t>250.00</t>
        </is>
      </c>
    </row>
    <row collapsed="false" customFormat="false" customHeight="false" hidden="false" ht="12.1" outlineLevel="0" r="188">
      <c r="A188" s="5" t="s">
        <f>=HYPERLINK("https://leilaoonline.net/lote/detalhe/52391", "1134")</f>
      </c>
      <c r="B188" s="4" t="s">
        <f>=HYPERLINK("https://leilaoonline.net/lote/detalhe/52391", "[ RETIRADO ] brocas novas e usadas")</f>
      </c>
      <c r="C188" s="4" t="inlineStr">
        <is>
          <t>Lote retirado</t>
        </is>
      </c>
      <c r="D188" s="4" t="inlineStr">
        <is>
          <t>0</t>
        </is>
      </c>
      <c r="E188" s="5" t="inlineStr">
        <is>
          <t>1.900,00</t>
        </is>
      </c>
      <c r="F188" s="4" t="inlineStr">
        <is>
          <t>100.00</t>
        </is>
      </c>
    </row>
    <row collapsed="false" customFormat="false" customHeight="false" hidden="false" ht="12.1" outlineLevel="0" r="189">
      <c r="A189" s="5" t="s">
        <f>=HYPERLINK("https://leilaoonline.net/lote/detalhe/52390", "1135")</f>
      </c>
      <c r="B189" s="4" t="s">
        <f>=HYPERLINK("https://leilaoonline.net/lote/detalhe/52390", " Máquina de fazer gravação a laser 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8.900,00</t>
        </is>
      </c>
      <c r="F189" s="4" t="inlineStr">
        <is>
          <t>200.00</t>
        </is>
      </c>
    </row>
    <row collapsed="false" customFormat="false" customHeight="false" hidden="false" ht="12.1" outlineLevel="0" r="190">
      <c r="A190" s="5" t="s">
        <f>=HYPERLINK("https://leilaoonline.net/lote/detalhe/52393", "1136")</f>
      </c>
      <c r="B190" s="4" t="s">
        <f>=HYPERLINK("https://leilaoonline.net/lote/detalhe/52393", " Painel controlador de tráfego")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5.200,00</t>
        </is>
      </c>
      <c r="F190" s="4" t="inlineStr">
        <is>
          <t>100.00</t>
        </is>
      </c>
    </row>
    <row collapsed="false" customFormat="false" customHeight="false" hidden="false" ht="12.1" outlineLevel="0" r="191">
      <c r="A191" s="5" t="s">
        <f>=HYPERLINK("https://leilaoonline.net/lote/detalhe/52392", "1137")</f>
      </c>
      <c r="B191" s="4" t="s">
        <f>=HYPERLINK("https://leilaoonline.net/lote/detalhe/52392", " Policorte")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900,00</t>
        </is>
      </c>
      <c r="F191" s="4" t="inlineStr">
        <is>
          <t>100.00</t>
        </is>
      </c>
    </row>
    <row collapsed="false" customFormat="false" customHeight="false" hidden="false" ht="12.1" outlineLevel="0" r="192">
      <c r="A192" s="5" t="s">
        <f>=HYPERLINK("https://leilaoonline.net/lote/detalhe/52394", "1138")</f>
      </c>
      <c r="B192" s="4" t="s">
        <f>=HYPERLINK("https://leilaoonline.net/lote/detalhe/52394", " aprox. 350 unidades ganchos de segurança")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3.200,00</t>
        </is>
      </c>
      <c r="F192" s="4" t="inlineStr">
        <is>
          <t>200.00</t>
        </is>
      </c>
    </row>
    <row collapsed="false" customFormat="false" customHeight="false" hidden="false" ht="12.1" outlineLevel="0" r="193">
      <c r="A193" s="5" t="s">
        <f>=HYPERLINK("https://leilaoonline.net/lote/detalhe/52396", "1139")</f>
      </c>
      <c r="B193" s="4" t="s">
        <f>=HYPERLINK("https://leilaoonline.net/lote/detalhe/52396", " Máquina de solda Merkle Balmer. mod. 425 profissional ")</f>
      </c>
      <c r="C193" s="4" t="inlineStr">
        <is>
          <t>Vendido</t>
        </is>
      </c>
      <c r="D193" s="4" t="inlineStr">
        <is>
          <t>1</t>
        </is>
      </c>
      <c r="E193" s="5" t="inlineStr">
        <is>
          <t>1.100,00</t>
        </is>
      </c>
      <c r="F193" s="4" t="inlineStr">
        <is>
          <t>100.00</t>
        </is>
      </c>
    </row>
    <row collapsed="false" customFormat="false" customHeight="false" hidden="false" ht="12.1" outlineLevel="0" r="194">
      <c r="A194" s="5" t="s">
        <f>=HYPERLINK("https://leilaoonline.net/lote/detalhe/52399", "1140")</f>
      </c>
      <c r="B194" s="4" t="s">
        <f>=HYPERLINK("https://leilaoonline.net/lote/detalhe/52399", " Máquina de solda Merkle Balmer. mod. 425 profissional 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1.100,00</t>
        </is>
      </c>
      <c r="F194" s="4" t="inlineStr">
        <is>
          <t>100.00</t>
        </is>
      </c>
    </row>
    <row collapsed="false" customFormat="false" customHeight="false" hidden="false" ht="12.1" outlineLevel="0" r="195">
      <c r="A195" s="5" t="s">
        <f>=HYPERLINK("https://leilaoonline.net/lote/detalhe/52395", "1141")</f>
      </c>
      <c r="B195" s="4" t="s">
        <f>=HYPERLINK("https://leilaoonline.net/lote/detalhe/52395", " Máquina de solda Merkle Balmer. mod. 425 profissional 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1.100,00</t>
        </is>
      </c>
      <c r="F195" s="4" t="inlineStr">
        <is>
          <t>100.00</t>
        </is>
      </c>
    </row>
    <row collapsed="false" customFormat="false" customHeight="false" hidden="false" ht="12.1" outlineLevel="0" r="196">
      <c r="A196" s="5" t="s">
        <f>=HYPERLINK("https://leilaoonline.net/lote/detalhe/52398", "1142")</f>
      </c>
      <c r="B196" s="4" t="s">
        <f>=HYPERLINK("https://leilaoonline.net/lote/detalhe/52398", " Máquina de solda Merkle Balmer. mod. 425 profissional 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1.100,00</t>
        </is>
      </c>
      <c r="F196" s="4" t="inlineStr">
        <is>
          <t>100.00</t>
        </is>
      </c>
    </row>
    <row collapsed="false" customFormat="false" customHeight="false" hidden="false" ht="12.1" outlineLevel="0" r="197">
      <c r="A197" s="5" t="s">
        <f>=HYPERLINK("https://leilaoonline.net/lote/detalhe/52397", "1143")</f>
      </c>
      <c r="B197" s="4" t="s">
        <f>=HYPERLINK("https://leilaoonline.net/lote/detalhe/52397", " Máquina de solda Merkle Balmer. mod. 425 profissional 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1.100,00</t>
        </is>
      </c>
      <c r="F197" s="4" t="inlineStr">
        <is>
          <t>100.00</t>
        </is>
      </c>
    </row>
    <row collapsed="false" customFormat="false" customHeight="false" hidden="false" ht="12.1" outlineLevel="0" r="198">
      <c r="A198" s="5" t="s">
        <f>=HYPERLINK("https://leilaoonline.net/lote/detalhe/52400", "1144")</f>
      </c>
      <c r="B198" s="4" t="s">
        <f>=HYPERLINK("https://leilaoonline.net/lote/detalhe/52400", " Máquina de solda Merkle Balmer. mod. 425 profissional 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1.100,00</t>
        </is>
      </c>
      <c r="F198" s="4" t="inlineStr">
        <is>
          <t>100.00</t>
        </is>
      </c>
    </row>
    <row collapsed="false" customFormat="false" customHeight="false" hidden="false" ht="12.1" outlineLevel="0" r="199">
      <c r="A199" s="5" t="s">
        <f>=HYPERLINK("https://leilaoonline.net/lote/detalhe/52401", "1147")</f>
      </c>
      <c r="B199" s="4" t="s">
        <f>=HYPERLINK("https://leilaoonline.net/lote/detalhe/52401", " Máquina de solda Bambozzi")</f>
      </c>
      <c r="C199" s="4" t="inlineStr">
        <is>
          <t>Não vendido</t>
        </is>
      </c>
      <c r="D199" s="4" t="inlineStr">
        <is>
          <t>0</t>
        </is>
      </c>
      <c r="E199" s="5" t="inlineStr">
        <is>
          <t>1.100,00</t>
        </is>
      </c>
      <c r="F199" s="4" t="inlineStr">
        <is>
          <t>200.00</t>
        </is>
      </c>
    </row>
    <row collapsed="false" customFormat="false" customHeight="false" hidden="false" ht="12.1" outlineLevel="0" r="200">
      <c r="A200" s="5" t="s">
        <f>=HYPERLINK("https://leilaoonline.net/lote/detalhe/52404", "1148")</f>
      </c>
      <c r="B200" s="4" t="s">
        <f>=HYPERLINK("https://leilaoonline.net/lote/detalhe/52404", " Máquina de solda Bambozzi")</f>
      </c>
      <c r="C200" s="4" t="inlineStr">
        <is>
          <t>Vendido</t>
        </is>
      </c>
      <c r="D200" s="4" t="inlineStr">
        <is>
          <t>1</t>
        </is>
      </c>
      <c r="E200" s="5" t="inlineStr">
        <is>
          <t>1.100,00</t>
        </is>
      </c>
      <c r="F200" s="4" t="inlineStr">
        <is>
          <t>200.00</t>
        </is>
      </c>
    </row>
    <row collapsed="false" customFormat="false" customHeight="false" hidden="false" ht="12.1" outlineLevel="0" r="201">
      <c r="A201" s="5" t="s">
        <f>=HYPERLINK("https://leilaoonline.net/lote/detalhe/52402", "1149")</f>
      </c>
      <c r="B201" s="4" t="s">
        <f>=HYPERLINK("https://leilaoonline.net/lote/detalhe/52402", " Máquina de solda Bambozzi")</f>
      </c>
      <c r="C201" s="4" t="inlineStr">
        <is>
          <t>Não vendido</t>
        </is>
      </c>
      <c r="D201" s="4" t="inlineStr">
        <is>
          <t>0</t>
        </is>
      </c>
      <c r="E201" s="5" t="inlineStr">
        <is>
          <t>1.100,00</t>
        </is>
      </c>
      <c r="F201" s="4" t="inlineStr">
        <is>
          <t>200.00</t>
        </is>
      </c>
    </row>
    <row collapsed="false" customFormat="false" customHeight="false" hidden="false" ht="12.1" outlineLevel="0" r="202">
      <c r="A202" s="5" t="s">
        <f>=HYPERLINK("https://leilaoonline.net/lote/detalhe/52405", "1150")</f>
      </c>
      <c r="B202" s="4" t="s">
        <f>=HYPERLINK("https://leilaoonline.net/lote/detalhe/52405", " Máquina de solda Bambozzi")</f>
      </c>
      <c r="C202" s="4" t="inlineStr">
        <is>
          <t>Vendido</t>
        </is>
      </c>
      <c r="D202" s="4" t="inlineStr">
        <is>
          <t>1</t>
        </is>
      </c>
      <c r="E202" s="5" t="inlineStr">
        <is>
          <t>1.100,00</t>
        </is>
      </c>
      <c r="F202" s="4" t="inlineStr">
        <is>
          <t>200.00</t>
        </is>
      </c>
    </row>
    <row collapsed="false" customFormat="false" customHeight="false" hidden="false" ht="12.1" outlineLevel="0" r="203">
      <c r="A203" s="5" t="s">
        <f>=HYPERLINK("https://leilaoonline.net/lote/detalhe/52406", "1151")</f>
      </c>
      <c r="B203" s="4" t="s">
        <f>=HYPERLINK("https://leilaoonline.net/lote/detalhe/52406", " Máquina de solda Bambozzi")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1.100,00</t>
        </is>
      </c>
      <c r="F203" s="4" t="inlineStr">
        <is>
          <t>200.00</t>
        </is>
      </c>
    </row>
    <row collapsed="false" customFormat="false" customHeight="false" hidden="false" ht="12.1" outlineLevel="0" r="204">
      <c r="A204" s="5" t="s">
        <f>=HYPERLINK("https://leilaoonline.net/lote/detalhe/52403", "1152")</f>
      </c>
      <c r="B204" s="4" t="s">
        <f>=HYPERLINK("https://leilaoonline.net/lote/detalhe/52403", " Máquina de solda Bambozzi")</f>
      </c>
      <c r="C204" s="4" t="inlineStr">
        <is>
          <t>Vendido</t>
        </is>
      </c>
      <c r="D204" s="4" t="inlineStr">
        <is>
          <t>1</t>
        </is>
      </c>
      <c r="E204" s="5" t="inlineStr">
        <is>
          <t>1.100,00</t>
        </is>
      </c>
      <c r="F204" s="4" t="inlineStr">
        <is>
          <t>200.00</t>
        </is>
      </c>
    </row>
    <row collapsed="false" customFormat="false" customHeight="false" hidden="false" ht="12.1" outlineLevel="0" r="205">
      <c r="A205" s="5" t="s">
        <f>=HYPERLINK("https://leilaoonline.net/lote/detalhe/52407", "1153")</f>
      </c>
      <c r="B205" s="4" t="s">
        <f>=HYPERLINK("https://leilaoonline.net/lote/detalhe/52407", " Máquina de solda Bambozzi")</f>
      </c>
      <c r="C205" s="4" t="inlineStr">
        <is>
          <t>Não vendido</t>
        </is>
      </c>
      <c r="D205" s="4" t="inlineStr">
        <is>
          <t>0</t>
        </is>
      </c>
      <c r="E205" s="5" t="inlineStr">
        <is>
          <t>1.100,00</t>
        </is>
      </c>
      <c r="F205" s="4" t="inlineStr">
        <is>
          <t>200.00</t>
        </is>
      </c>
    </row>
    <row collapsed="false" customFormat="false" customHeight="false" hidden="false" ht="12.1" outlineLevel="0" r="206">
      <c r="A206" s="5" t="s">
        <f>=HYPERLINK("https://leilaoonline.net/lote/detalhe/52409", "1154")</f>
      </c>
      <c r="B206" s="4" t="s">
        <f>=HYPERLINK("https://leilaoonline.net/lote/detalhe/52409", " Máquina de solda Bambozzi")</f>
      </c>
      <c r="C206" s="4" t="inlineStr">
        <is>
          <t>Não vendido</t>
        </is>
      </c>
      <c r="D206" s="4" t="inlineStr">
        <is>
          <t>0</t>
        </is>
      </c>
      <c r="E206" s="5" t="inlineStr">
        <is>
          <t>1.100,00</t>
        </is>
      </c>
      <c r="F206" s="4" t="inlineStr">
        <is>
          <t>200.00</t>
        </is>
      </c>
    </row>
    <row collapsed="false" customFormat="false" customHeight="false" hidden="false" ht="12.1" outlineLevel="0" r="207">
      <c r="A207" s="5" t="s">
        <f>=HYPERLINK("https://leilaoonline.net/lote/detalhe/52408", "1156")</f>
      </c>
      <c r="B207" s="4" t="s">
        <f>=HYPERLINK("https://leilaoonline.net/lote/detalhe/52408", " 7 un. escadas de madeira ")</f>
      </c>
      <c r="C207" s="4" t="inlineStr">
        <is>
          <t>Não vendido</t>
        </is>
      </c>
      <c r="D207" s="4" t="inlineStr">
        <is>
          <t>0</t>
        </is>
      </c>
      <c r="E207" s="5" t="inlineStr">
        <is>
          <t>4.200,00</t>
        </is>
      </c>
      <c r="F207" s="4" t="inlineStr">
        <is>
          <t>100.00</t>
        </is>
      </c>
    </row>
    <row collapsed="false" customFormat="false" customHeight="false" hidden="false" ht="12.1" outlineLevel="0" r="208">
      <c r="A208" s="5" t="s">
        <f>=HYPERLINK("https://leilaoonline.net/lote/detalhe/52410", "1157")</f>
      </c>
      <c r="B208" s="4" t="s">
        <f>=HYPERLINK("https://leilaoonline.net/lote/detalhe/52410", " Prensa de fazer fardos")</f>
      </c>
      <c r="C208" s="4" t="inlineStr">
        <is>
          <t>Vendido</t>
        </is>
      </c>
      <c r="D208" s="4" t="inlineStr">
        <is>
          <t>2</t>
        </is>
      </c>
      <c r="E208" s="5" t="inlineStr">
        <is>
          <t>4.000,00</t>
        </is>
      </c>
      <c r="F208" s="4" t="inlineStr">
        <is>
          <t>100.00</t>
        </is>
      </c>
    </row>
    <row collapsed="false" customFormat="false" customHeight="false" hidden="false" ht="12.1" outlineLevel="0" r="209">
      <c r="A209" s="5" t="s">
        <f>=HYPERLINK("https://leilaoonline.net/lote/detalhe/52411", "1159")</f>
      </c>
      <c r="B209" s="4" t="s">
        <f>=HYPERLINK("https://leilaoonline.net/lote/detalhe/52411", "[ RETIRADO ]  Máquina de fazer gravação em plaquetas")</f>
      </c>
      <c r="C209" s="4" t="inlineStr">
        <is>
          <t>Lote retirado</t>
        </is>
      </c>
      <c r="D209" s="4" t="inlineStr">
        <is>
          <t>0</t>
        </is>
      </c>
      <c r="E209" s="5" t="inlineStr">
        <is>
          <t>2.900,00</t>
        </is>
      </c>
      <c r="F209" s="4" t="inlineStr">
        <is>
          <t>100.00</t>
        </is>
      </c>
    </row>
    <row collapsed="false" customFormat="false" customHeight="false" hidden="false" ht="12.1" outlineLevel="0" r="210">
      <c r="A210" s="5" t="s">
        <f>=HYPERLINK("https://leilaoonline.net/lote/detalhe/52415", "1160")</f>
      </c>
      <c r="B210" s="4" t="s">
        <f>=HYPERLINK("https://leilaoonline.net/lote/detalhe/52415", " 7 secadores de mão a ar")</f>
      </c>
      <c r="C210" s="4" t="inlineStr">
        <is>
          <t>Não vendido</t>
        </is>
      </c>
      <c r="D210" s="4" t="inlineStr">
        <is>
          <t>0</t>
        </is>
      </c>
      <c r="E210" s="5" t="inlineStr">
        <is>
          <t>1.900,00</t>
        </is>
      </c>
      <c r="F210" s="4" t="inlineStr">
        <is>
          <t>100.00</t>
        </is>
      </c>
    </row>
    <row collapsed="false" customFormat="false" customHeight="false" hidden="false" ht="12.1" outlineLevel="0" r="211">
      <c r="A211" s="5" t="s">
        <f>=HYPERLINK("https://leilaoonline.net/lote/detalhe/52412", "1161")</f>
      </c>
      <c r="B211" s="4" t="s">
        <f>=HYPERLINK("https://leilaoonline.net/lote/detalhe/52412", " 13 um de chaves de barramento")</f>
      </c>
      <c r="C211" s="4" t="inlineStr">
        <is>
          <t>Não vendido</t>
        </is>
      </c>
      <c r="D211" s="4" t="inlineStr">
        <is>
          <t>0</t>
        </is>
      </c>
      <c r="E211" s="5" t="inlineStr">
        <is>
          <t>1.500,00</t>
        </is>
      </c>
      <c r="F211" s="4" t="inlineStr">
        <is>
          <t>100.00</t>
        </is>
      </c>
    </row>
    <row collapsed="false" customFormat="false" customHeight="false" hidden="false" ht="12.1" outlineLevel="0" r="212">
      <c r="A212" s="5" t="s">
        <f>=HYPERLINK("https://leilaoonline.net/lote/detalhe/52419", "1164")</f>
      </c>
      <c r="B212" s="4" t="s">
        <f>=HYPERLINK("https://leilaoonline.net/lote/detalhe/52419", " Lavador de gás. Pouco uso. Completo")</f>
      </c>
      <c r="C212" s="4" t="inlineStr">
        <is>
          <t>Não vendido</t>
        </is>
      </c>
      <c r="D212" s="4" t="inlineStr">
        <is>
          <t>0</t>
        </is>
      </c>
      <c r="E212" s="5" t="inlineStr">
        <is>
          <t>13.900,00</t>
        </is>
      </c>
      <c r="F212" s="4" t="inlineStr">
        <is>
          <t>250.00</t>
        </is>
      </c>
    </row>
    <row collapsed="false" customFormat="false" customHeight="false" hidden="false" ht="12.1" outlineLevel="0" r="213">
      <c r="A213" s="5" t="s">
        <f>=HYPERLINK("https://leilaoonline.net/lote/detalhe/52418", "1165")</f>
      </c>
      <c r="B213" s="4" t="s">
        <f>=HYPERLINK("https://leilaoonline.net/lote/detalhe/52418", " Aprox. 30 Ton de eixos várias medidas. (Lances por quilo)")</f>
      </c>
      <c r="C213" s="4" t="inlineStr">
        <is>
          <t>Não vendido</t>
        </is>
      </c>
      <c r="D213" s="4" t="inlineStr">
        <is>
          <t>0</t>
        </is>
      </c>
      <c r="E213" s="5" t="inlineStr">
        <is>
          <t>2,50</t>
        </is>
      </c>
      <c r="F213" s="4" t="inlineStr">
        <is>
          <t>0.10</t>
        </is>
      </c>
    </row>
    <row collapsed="false" customFormat="false" customHeight="false" hidden="false" ht="12.1" outlineLevel="0" r="214">
      <c r="A214" s="5" t="s">
        <f>=HYPERLINK("https://leilaoonline.net/lote/detalhe/52416", "1166")</f>
      </c>
      <c r="B214" s="4" t="s">
        <f>=HYPERLINK("https://leilaoonline.net/lote/detalhe/52416", " 1 un. de Torre de refrigeração de água")</f>
      </c>
      <c r="C214" s="4" t="inlineStr">
        <is>
          <t>Não vendido</t>
        </is>
      </c>
      <c r="D214" s="4" t="inlineStr">
        <is>
          <t>0</t>
        </is>
      </c>
      <c r="E214" s="5" t="inlineStr">
        <is>
          <t>4.500,00</t>
        </is>
      </c>
      <c r="F214" s="4" t="inlineStr">
        <is>
          <t>100.00</t>
        </is>
      </c>
    </row>
    <row collapsed="false" customFormat="false" customHeight="false" hidden="false" ht="12.1" outlineLevel="0" r="215">
      <c r="A215" s="5" t="s">
        <f>=HYPERLINK("https://leilaoonline.net/lote/detalhe/52414", "1167")</f>
      </c>
      <c r="B215" s="4" t="s">
        <f>=HYPERLINK("https://leilaoonline.net/lote/detalhe/52414", " 1 un. de Torre de refrigeração de água")</f>
      </c>
      <c r="C215" s="4" t="inlineStr">
        <is>
          <t>Não vendido</t>
        </is>
      </c>
      <c r="D215" s="4" t="inlineStr">
        <is>
          <t>0</t>
        </is>
      </c>
      <c r="E215" s="5" t="inlineStr">
        <is>
          <t>4.500,00</t>
        </is>
      </c>
      <c r="F215" s="4" t="inlineStr">
        <is>
          <t>100.00</t>
        </is>
      </c>
    </row>
    <row collapsed="false" customFormat="false" customHeight="false" hidden="false" ht="12.1" outlineLevel="0" r="216">
      <c r="A216" s="5" t="s">
        <f>=HYPERLINK("https://leilaoonline.net/lote/detalhe/52413", "1168")</f>
      </c>
      <c r="B216" s="4" t="s">
        <f>=HYPERLINK("https://leilaoonline.net/lote/detalhe/52413", " Forno tipo bambole em aço carbono")</f>
      </c>
      <c r="C216" s="4" t="inlineStr">
        <is>
          <t>Não vendido</t>
        </is>
      </c>
      <c r="D216" s="4" t="inlineStr">
        <is>
          <t>0</t>
        </is>
      </c>
      <c r="E216" s="5" t="inlineStr">
        <is>
          <t>12.250,00</t>
        </is>
      </c>
      <c r="F216" s="4" t="inlineStr">
        <is>
          <t>250.00</t>
        </is>
      </c>
    </row>
    <row collapsed="false" customFormat="false" customHeight="false" hidden="false" ht="12.1" outlineLevel="0" r="217">
      <c r="A217" s="5" t="s">
        <f>=HYPERLINK("https://leilaoonline.net/lote/detalhe/52420", "1169")</f>
      </c>
      <c r="B217" s="4" t="s">
        <f>=HYPERLINK("https://leilaoonline.net/lote/detalhe/52420", " Forno tipo bambole em aço inox")</f>
      </c>
      <c r="C217" s="4" t="inlineStr">
        <is>
          <t>Não vendido</t>
        </is>
      </c>
      <c r="D217" s="4" t="inlineStr">
        <is>
          <t>0</t>
        </is>
      </c>
      <c r="E217" s="5" t="inlineStr">
        <is>
          <t>24.000,00</t>
        </is>
      </c>
      <c r="F217" s="4" t="inlineStr">
        <is>
          <t>250.00</t>
        </is>
      </c>
    </row>
    <row collapsed="false" customFormat="false" customHeight="false" hidden="false" ht="12.1" outlineLevel="0" r="218">
      <c r="A218" s="5" t="s">
        <f>=HYPERLINK("https://leilaoonline.net/lote/detalhe/52417", "1172")</f>
      </c>
      <c r="B218" s="4" t="s">
        <f>=HYPERLINK("https://leilaoonline.net/lote/detalhe/52417", " Aprox.  500 unidades de cintas para amarração de carga. Pouco uso.")</f>
      </c>
      <c r="C218" s="4" t="inlineStr">
        <is>
          <t>Vendido</t>
        </is>
      </c>
      <c r="D218" s="4" t="inlineStr">
        <is>
          <t>1</t>
        </is>
      </c>
      <c r="E218" s="5" t="inlineStr">
        <is>
          <t>5.600,00</t>
        </is>
      </c>
      <c r="F218" s="4" t="inlineStr">
        <is>
          <t>100.00</t>
        </is>
      </c>
    </row>
    <row collapsed="false" customFormat="false" customHeight="false" hidden="false" ht="12.1" outlineLevel="0" r="219">
      <c r="A219" s="5" t="s">
        <f>=HYPERLINK("https://leilaoonline.net/lote/detalhe/52430", "1174")</f>
      </c>
      <c r="B219" s="4" t="s">
        <f>=HYPERLINK("https://leilaoonline.net/lote/detalhe/52430", " 7 secadores de mão. Ar quente e frio")</f>
      </c>
      <c r="C219" s="4" t="inlineStr">
        <is>
          <t>Não vendido</t>
        </is>
      </c>
      <c r="D219" s="4" t="inlineStr">
        <is>
          <t>0</t>
        </is>
      </c>
      <c r="E219" s="5" t="inlineStr">
        <is>
          <t>7.500,00</t>
        </is>
      </c>
      <c r="F219" s="4" t="inlineStr">
        <is>
          <t>250.00</t>
        </is>
      </c>
    </row>
    <row collapsed="false" customFormat="false" customHeight="false" hidden="false" ht="12.1" outlineLevel="0" r="220">
      <c r="A220" s="5" t="s">
        <f>=HYPERLINK("https://leilaoonline.net/lote/detalhe/52426", "1176")</f>
      </c>
      <c r="B220" s="4" t="s">
        <f>=HYPERLINK("https://leilaoonline.net/lote/detalhe/52426", " Policorte")</f>
      </c>
      <c r="C220" s="4" t="inlineStr">
        <is>
          <t>Não vendido</t>
        </is>
      </c>
      <c r="D220" s="4" t="inlineStr">
        <is>
          <t>0</t>
        </is>
      </c>
      <c r="E220" s="5" t="inlineStr">
        <is>
          <t>900,00</t>
        </is>
      </c>
      <c r="F220" s="4" t="inlineStr">
        <is>
          <t>100.00</t>
        </is>
      </c>
    </row>
    <row collapsed="false" customFormat="false" customHeight="false" hidden="false" ht="12.1" outlineLevel="0" r="221">
      <c r="A221" s="5" t="s">
        <f>=HYPERLINK("https://leilaoonline.net/lote/detalhe/52431", "1177")</f>
      </c>
      <c r="B221" s="4" t="s">
        <f>=HYPERLINK("https://leilaoonline.net/lote/detalhe/52431", " 10 motores acoplados")</f>
      </c>
      <c r="C221" s="4" t="inlineStr">
        <is>
          <t>Não vendido</t>
        </is>
      </c>
      <c r="D221" s="4" t="inlineStr">
        <is>
          <t>0</t>
        </is>
      </c>
      <c r="E221" s="5" t="inlineStr">
        <is>
          <t>7.500,00</t>
        </is>
      </c>
      <c r="F221" s="4" t="inlineStr">
        <is>
          <t>250.00</t>
        </is>
      </c>
    </row>
    <row collapsed="false" customFormat="false" customHeight="false" hidden="false" ht="12.1" outlineLevel="0" r="222">
      <c r="A222" s="5" t="s">
        <f>=HYPERLINK("https://leilaoonline.net/lote/detalhe/52427", "1179")</f>
      </c>
      <c r="B222" s="4" t="s">
        <f>=HYPERLINK("https://leilaoonline.net/lote/detalhe/52427", " Bomba de vácuo")</f>
      </c>
      <c r="C222" s="4" t="inlineStr">
        <is>
          <t>Não vendido</t>
        </is>
      </c>
      <c r="D222" s="4" t="inlineStr">
        <is>
          <t>0</t>
        </is>
      </c>
      <c r="E222" s="5" t="inlineStr">
        <is>
          <t>1.000,00</t>
        </is>
      </c>
      <c r="F222" s="4" t="inlineStr">
        <is>
          <t>100.00</t>
        </is>
      </c>
    </row>
    <row collapsed="false" customFormat="false" customHeight="false" hidden="false" ht="12.1" outlineLevel="0" r="223">
      <c r="A223" s="5" t="s">
        <f>=HYPERLINK("https://leilaoonline.net/lote/detalhe/52432", "1180")</f>
      </c>
      <c r="B223" s="4" t="s">
        <f>=HYPERLINK("https://leilaoonline.net/lote/detalhe/52432", " Torninho")</f>
      </c>
      <c r="C223" s="4" t="inlineStr">
        <is>
          <t>Não vendido</t>
        </is>
      </c>
      <c r="D223" s="4" t="inlineStr">
        <is>
          <t>0</t>
        </is>
      </c>
      <c r="E223" s="5" t="inlineStr">
        <is>
          <t>2.500,00</t>
        </is>
      </c>
      <c r="F223" s="4" t="inlineStr">
        <is>
          <t>100.00</t>
        </is>
      </c>
    </row>
    <row collapsed="false" customFormat="false" customHeight="false" hidden="false" ht="12.1" outlineLevel="0" r="224">
      <c r="A224" s="5" t="s">
        <f>=HYPERLINK("https://leilaoonline.net/lote/detalhe/52435", "1181")</f>
      </c>
      <c r="B224" s="4" t="s">
        <f>=HYPERLINK("https://leilaoonline.net/lote/detalhe/52435", " Serra de fita automática")</f>
      </c>
      <c r="C224" s="4" t="inlineStr">
        <is>
          <t>Não vendido</t>
        </is>
      </c>
      <c r="D224" s="4" t="inlineStr">
        <is>
          <t>0</t>
        </is>
      </c>
      <c r="E224" s="5" t="inlineStr">
        <is>
          <t>16.900,00</t>
        </is>
      </c>
      <c r="F224" s="4" t="inlineStr">
        <is>
          <t>250.00</t>
        </is>
      </c>
    </row>
    <row collapsed="false" customFormat="false" customHeight="false" hidden="false" ht="12.1" outlineLevel="0" r="225">
      <c r="A225" s="5" t="s">
        <f>=HYPERLINK("https://leilaoonline.net/lote/detalhe/52429", "1182")</f>
      </c>
      <c r="B225" s="4" t="s">
        <f>=HYPERLINK("https://leilaoonline.net/lote/detalhe/52429", " Plaina de chaveta Rocco")</f>
      </c>
      <c r="C225" s="4" t="inlineStr">
        <is>
          <t>Não vendido</t>
        </is>
      </c>
      <c r="D225" s="4" t="inlineStr">
        <is>
          <t>0</t>
        </is>
      </c>
      <c r="E225" s="5" t="inlineStr">
        <is>
          <t>5.200,00</t>
        </is>
      </c>
      <c r="F225" s="4" t="inlineStr">
        <is>
          <t>250.00</t>
        </is>
      </c>
    </row>
    <row collapsed="false" customFormat="false" customHeight="false" hidden="false" ht="12.1" outlineLevel="0" r="226">
      <c r="A226" s="5" t="s">
        <f>=HYPERLINK("https://leilaoonline.net/lote/detalhe/52433", "1184")</f>
      </c>
      <c r="B226" s="4" t="s">
        <f>=HYPERLINK("https://leilaoonline.net/lote/detalhe/52433", " 2 cafeteiras de restaurante")</f>
      </c>
      <c r="C226" s="4" t="inlineStr">
        <is>
          <t>Não vendido</t>
        </is>
      </c>
      <c r="D226" s="4" t="inlineStr">
        <is>
          <t>0</t>
        </is>
      </c>
      <c r="E226" s="5" t="inlineStr">
        <is>
          <t>750,00</t>
        </is>
      </c>
      <c r="F226" s="4" t="inlineStr">
        <is>
          <t>50.00</t>
        </is>
      </c>
    </row>
    <row collapsed="false" customFormat="false" customHeight="false" hidden="false" ht="12.1" outlineLevel="0" r="227">
      <c r="A227" s="5" t="s">
        <f>=HYPERLINK("https://leilaoonline.net/lote/detalhe/52434", "1186")</f>
      </c>
      <c r="B227" s="4" t="s">
        <f>=HYPERLINK("https://leilaoonline.net/lote/detalhe/52434", " Fogão de 8 bocas em inox")</f>
      </c>
      <c r="C227" s="4" t="inlineStr">
        <is>
          <t>Não vendido</t>
        </is>
      </c>
      <c r="D227" s="4" t="inlineStr">
        <is>
          <t>0</t>
        </is>
      </c>
      <c r="E227" s="5" t="inlineStr">
        <is>
          <t>1.900,00</t>
        </is>
      </c>
      <c r="F227" s="4" t="inlineStr">
        <is>
          <t>100.00</t>
        </is>
      </c>
    </row>
    <row collapsed="false" customFormat="false" customHeight="false" hidden="false" ht="12.1" outlineLevel="0" r="228">
      <c r="A228" s="5" t="s">
        <f>=HYPERLINK("https://leilaoonline.net/lote/detalhe/52428", "1187")</f>
      </c>
      <c r="B228" s="4" t="s">
        <f>=HYPERLINK("https://leilaoonline.net/lote/detalhe/52428", " Máquina de lavar material")</f>
      </c>
      <c r="C228" s="4" t="inlineStr">
        <is>
          <t>Não vendido</t>
        </is>
      </c>
      <c r="D228" s="4" t="inlineStr">
        <is>
          <t>0</t>
        </is>
      </c>
      <c r="E228" s="5" t="inlineStr">
        <is>
          <t>1.900,00</t>
        </is>
      </c>
      <c r="F228" s="4" t="inlineStr">
        <is>
          <t>100.00</t>
        </is>
      </c>
    </row>
    <row collapsed="false" customFormat="false" customHeight="false" hidden="false" ht="12.1" outlineLevel="0" r="229">
      <c r="A229" s="5" t="s">
        <f>=HYPERLINK("https://leilaoonline.net/lote/detalhe/52438", "1188")</f>
      </c>
      <c r="B229" s="4" t="s">
        <f>=HYPERLINK("https://leilaoonline.net/lote/detalhe/52438", "2 Máquinas de fazer Raio-X em ferros")</f>
      </c>
      <c r="C229" s="4" t="inlineStr">
        <is>
          <t>Não vendido</t>
        </is>
      </c>
      <c r="D229" s="4" t="inlineStr">
        <is>
          <t>0</t>
        </is>
      </c>
      <c r="E229" s="5" t="inlineStr">
        <is>
          <t>1.500,00</t>
        </is>
      </c>
      <c r="F229" s="4" t="inlineStr">
        <is>
          <t>200.00</t>
        </is>
      </c>
    </row>
    <row collapsed="false" customFormat="false" customHeight="false" hidden="false" ht="12.1" outlineLevel="0" r="230">
      <c r="A230" s="5" t="s">
        <f>=HYPERLINK("https://leilaoonline.net/lote/detalhe/52439", "1189")</f>
      </c>
      <c r="B230" s="4" t="s">
        <f>=HYPERLINK("https://leilaoonline.net/lote/detalhe/52439", "Máquina de fazer Raio-X a Laser")</f>
      </c>
      <c r="C230" s="4" t="inlineStr">
        <is>
          <t>Não vendido</t>
        </is>
      </c>
      <c r="D230" s="4" t="inlineStr">
        <is>
          <t>0</t>
        </is>
      </c>
      <c r="E230" s="5" t="inlineStr">
        <is>
          <t>1.500,00</t>
        </is>
      </c>
      <c r="F230" s="4" t="inlineStr">
        <is>
          <t>200.00</t>
        </is>
      </c>
    </row>
    <row collapsed="false" customFormat="false" customHeight="false" hidden="false" ht="12.1" outlineLevel="0" r="231">
      <c r="A231" s="5" t="s">
        <f>=HYPERLINK("https://leilaoonline.net/lote/detalhe/52440", "1191")</f>
      </c>
      <c r="B231" s="4" t="s">
        <f>=HYPERLINK("https://leilaoonline.net/lote/detalhe/52440", "10 moldes para injetora plástica. Sendo: 3 grandes (moldes modelo  m-2097- frasco YPF 1litros ) e 7 pequenos diversos")</f>
      </c>
      <c r="C231" s="4" t="inlineStr">
        <is>
          <t>Não vendido</t>
        </is>
      </c>
      <c r="D231" s="4" t="inlineStr">
        <is>
          <t>0</t>
        </is>
      </c>
      <c r="E231" s="5" t="inlineStr">
        <is>
          <t>6.500,00</t>
        </is>
      </c>
      <c r="F231" s="4" t="inlineStr">
        <is>
          <t>100.00</t>
        </is>
      </c>
    </row>
    <row collapsed="false" customFormat="false" customHeight="false" hidden="false" ht="12.1" outlineLevel="0" r="232">
      <c r="A232" s="5" t="s">
        <f>=HYPERLINK("https://leilaoonline.net/lote/detalhe/52441", "1192")</f>
      </c>
      <c r="B232" s="4" t="s">
        <f>=HYPERLINK("https://leilaoonline.net/lote/detalhe/52441", "4 moldes grandes diversos para injetora plástica")</f>
      </c>
      <c r="C232" s="4" t="inlineStr">
        <is>
          <t>Não vendido</t>
        </is>
      </c>
      <c r="D232" s="4" t="inlineStr">
        <is>
          <t>0</t>
        </is>
      </c>
      <c r="E232" s="5" t="inlineStr">
        <is>
          <t>4.000,00</t>
        </is>
      </c>
      <c r="F232" s="4" t="inlineStr">
        <is>
          <t>200.00</t>
        </is>
      </c>
    </row>
    <row collapsed="false" customFormat="false" customHeight="false" hidden="false" ht="12.1" outlineLevel="0" r="233">
      <c r="A233" s="5" t="s">
        <f>=HYPERLINK("https://leilaoonline.net/lote/detalhe/52442", "1193")</f>
      </c>
      <c r="B233" s="4" t="s">
        <f>=HYPERLINK("https://leilaoonline.net/lote/detalhe/52442", "4 moldes grandes diversos para injetora plástica")</f>
      </c>
      <c r="C233" s="4" t="inlineStr">
        <is>
          <t>Não vendido</t>
        </is>
      </c>
      <c r="D233" s="4" t="inlineStr">
        <is>
          <t>0</t>
        </is>
      </c>
      <c r="E233" s="5" t="inlineStr">
        <is>
          <t>4.000,00</t>
        </is>
      </c>
      <c r="F233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2026-09-14T00:30:24.00Z</dcterms:created>
  <dc:creator>Tellks Tecnologia</dc:creator>
  <cp:revision>0</cp:revision>
</cp:coreProperties>
</file>