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 MF - CASE - VALTRA, CAMINHÕES TANQUE - COMBOIO - MUNCK, REBOQUES 12,5M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08/05/2020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=HYPERLINK("https://leilaoonline.net/lote/detalhe/47073", "004")</f>
      </c>
      <c r="B11" s="4" t="s">
        <f>=HYPERLINK("https://leilaoonline.net/lote/detalhe/47073", "AMBULANCIA I / KIA BESTA AMB, DIESEL, ANO 1999, FUNDAÇÃO BARRA, FR95198,  (UND BARRA)")</f>
      </c>
      <c r="C11" s="4" t="inlineStr">
        <is>
          <t>Vendido</t>
        </is>
      </c>
      <c r="D11" s="4" t="inlineStr">
        <is>
          <t>37</t>
        </is>
      </c>
      <c r="E11" s="5" t="inlineStr">
        <is>
          <t>13.750,00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=HYPERLINK("https://leilaoonline.net/lote/detalhe/47261", "006")</f>
      </c>
      <c r="B12" s="4" t="s">
        <f>=HYPERLINK("https://leilaoonline.net/lote/detalhe/47261", "CAMINHÃO M.BENZ/1718, FR119928, ANO 2009, UND JUNQUEIRA")</f>
      </c>
      <c r="C12" s="4" t="inlineStr">
        <is>
          <t>Não vendido</t>
        </is>
      </c>
      <c r="D12" s="4" t="inlineStr">
        <is>
          <t>52</t>
        </is>
      </c>
      <c r="E12" s="5" t="inlineStr">
        <is>
          <t>37.000,00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=HYPERLINK("https://leilaoonline.net/lote/detalhe/47074", "008")</f>
      </c>
      <c r="B13" s="4" t="s">
        <f>=HYPERLINK("https://leilaoonline.net/lote/detalhe/47074", "CAMINHÃO VW/15.190 WORKER COMBOIO, ANO 2014, FR120027, UND JUNQUEIRA")</f>
      </c>
      <c r="C13" s="4" t="inlineStr">
        <is>
          <t>Não vendido</t>
        </is>
      </c>
      <c r="D13" s="4" t="inlineStr">
        <is>
          <t>57</t>
        </is>
      </c>
      <c r="E13" s="5" t="inlineStr">
        <is>
          <t>101.000,00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=HYPERLINK("https://leilaoonline.net/lote/detalhe/47075", "3017")</f>
      </c>
      <c r="B14" s="4" t="s">
        <f>=HYPERLINK("https://leilaoonline.net/lote/detalhe/47075", " CASE MAXXUM 180 4X4, ANO 2010, FR102830, UND BARRA")</f>
      </c>
      <c r="C14" s="4" t="inlineStr">
        <is>
          <t>Vendido</t>
        </is>
      </c>
      <c r="D14" s="4" t="inlineStr">
        <is>
          <t>69</t>
        </is>
      </c>
      <c r="E14" s="5" t="inlineStr">
        <is>
          <t>50.000,00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=HYPERLINK("https://leilaoonline.net/lote/detalhe/48539", "3018")</f>
      </c>
      <c r="B15" s="4" t="s">
        <f>=HYPERLINK("https://leilaoonline.net/lote/detalhe/48539", "SUCATA MISTA COBRE/FERRO/INOX E OUTROS veja especificações, S/FR, UND BARRA")</f>
      </c>
      <c r="C15" s="4" t="inlineStr">
        <is>
          <t>Vendido</t>
        </is>
      </c>
      <c r="D15" s="4" t="inlineStr">
        <is>
          <t>11</t>
        </is>
      </c>
      <c r="E15" s="5" t="inlineStr">
        <is>
          <t>7.250,00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=HYPERLINK("https://leilaoonline.net/lote/detalhe/47076", "3019")</f>
      </c>
      <c r="B16" s="4" t="s">
        <f>=HYPERLINK("https://leilaoonline.net/lote/detalhe/47076", " VALTRA 205I 4X4 HIFLOW, ANO 2011, FR163452, UND BARRA")</f>
      </c>
      <c r="C16" s="4" t="inlineStr">
        <is>
          <t>Não vendido</t>
        </is>
      </c>
      <c r="D16" s="4" t="inlineStr">
        <is>
          <t>38</t>
        </is>
      </c>
      <c r="E16" s="5" t="inlineStr">
        <is>
          <t>59.000,00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=HYPERLINK("https://leilaoonline.net/lote/detalhe/47095", "3024")</f>
      </c>
      <c r="B17" s="4" t="s">
        <f>=HYPERLINK("https://leilaoonline.net/lote/detalhe/47095", " R/RANDONSP RQ CA 12,5M, ANO 2010, FR93636, UND BARRA")</f>
      </c>
      <c r="C17" s="4" t="inlineStr">
        <is>
          <t>Não vendido</t>
        </is>
      </c>
      <c r="D17" s="4" t="inlineStr">
        <is>
          <t>13</t>
        </is>
      </c>
      <c r="E17" s="5" t="inlineStr">
        <is>
          <t>24.500,00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=HYPERLINK("https://leilaoonline.net/lote/detalhe/44148", "3034")</f>
      </c>
      <c r="B18" s="4" t="s">
        <f>=HYPERLINK("https://leilaoonline.net/lote/detalhe/44148", "  CARRETEL DE MADEIRA 2,30 X 1,20, S/FR, UND BARRA")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50,00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=HYPERLINK("https://leilaoonline.net/lote/detalhe/44378", "3036")</f>
      </c>
      <c r="B19" s="4" t="s">
        <f>=HYPERLINK("https://leilaoonline.net/lote/detalhe/44378", "TRATOR M.F CARREGADEIRA MOTOCANA S/BOCA, ANO 2010, FR1009050, UND BARRA")</f>
      </c>
      <c r="C19" s="4" t="inlineStr">
        <is>
          <t>Vendido</t>
        </is>
      </c>
      <c r="D19" s="4" t="inlineStr">
        <is>
          <t>66</t>
        </is>
      </c>
      <c r="E19" s="5" t="inlineStr">
        <is>
          <t>86.000,00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=HYPERLINK("https://leilaoonline.net/lote/detalhe/45195", "3038")</f>
      </c>
      <c r="B20" s="4" t="s">
        <f>=HYPERLINK("https://leilaoonline.net/lote/detalhe/45195", "TRATOR VALTRA BH 205, ANO SÉRIE SH 2058281825, UND BARRA")</f>
      </c>
      <c r="C20" s="4" t="inlineStr">
        <is>
          <t>Vendido</t>
        </is>
      </c>
      <c r="D20" s="4" t="inlineStr">
        <is>
          <t>95</t>
        </is>
      </c>
      <c r="E20" s="5" t="inlineStr">
        <is>
          <t>67.000,00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=HYPERLINK("https://leilaoonline.net/lote/detalhe/44380", "3039")</f>
      </c>
      <c r="B21" s="4" t="s">
        <f>=HYPERLINK("https://leilaoonline.net/lote/detalhe/44380", "CARRETA DE SERVIÇOS DIVERSOS, S/FR, UND BARRA")</f>
      </c>
      <c r="C21" s="4" t="inlineStr">
        <is>
          <t>Vendido</t>
        </is>
      </c>
      <c r="D21" s="4" t="inlineStr">
        <is>
          <t>5</t>
        </is>
      </c>
      <c r="E21" s="5" t="inlineStr">
        <is>
          <t>850,00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=HYPERLINK("https://leilaoonline.net/lote/detalhe/44377", "3050")</f>
      </c>
      <c r="B22" s="4" t="s">
        <f>=HYPERLINK("https://leilaoonline.net/lote/detalhe/44377", "CARRETA PLATAFORMA 3 EIXOS R/RODOFORT RC 3E, ANO 2010, FR96894, UND BARRA")</f>
      </c>
      <c r="C22" s="4" t="inlineStr">
        <is>
          <t>Vendido</t>
        </is>
      </c>
      <c r="D22" s="4" t="inlineStr">
        <is>
          <t>31</t>
        </is>
      </c>
      <c r="E22" s="5" t="inlineStr">
        <is>
          <t>26.500,00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=HYPERLINK("https://leilaoonline.net/lote/detalhe/45362", "3051")</f>
      </c>
      <c r="B23" s="4" t="s">
        <f>=HYPERLINK("https://leilaoonline.net/lote/detalhe/45362", "SUCATA DE MOVEIS/OUTROS. CADEIRAS, ARMARIOS, VASO C/PLANTA, TV E...S/FR, UND BARRA")</f>
      </c>
      <c r="C23" s="4" t="inlineStr">
        <is>
          <t>Vendido</t>
        </is>
      </c>
      <c r="D23" s="4" t="inlineStr">
        <is>
          <t>20</t>
        </is>
      </c>
      <c r="E23" s="5" t="inlineStr">
        <is>
          <t>1.150,00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=HYPERLINK("https://leilaoonline.net/lote/detalhe/45363", "3052")</f>
      </c>
      <c r="B24" s="4" t="s">
        <f>=HYPERLINK("https://leilaoonline.net/lote/detalhe/45363", "OLHO DE GATO (CALOTA DE SINALIZAÇÃO), S/FR, UND BARRA")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150,00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=HYPERLINK("https://leilaoonline.net/lote/detalhe/45364", "3053")</f>
      </c>
      <c r="B25" s="4" t="s">
        <f>=HYPERLINK("https://leilaoonline.net/lote/detalhe/45364", "200 EXTINTORES (200 aproximadamente mod/tamanho diversos), S/FR, UND BARRA")</f>
      </c>
      <c r="C25" s="4" t="inlineStr">
        <is>
          <t>Vendido</t>
        </is>
      </c>
      <c r="D25" s="4" t="inlineStr">
        <is>
          <t>31</t>
        </is>
      </c>
      <c r="E25" s="5" t="inlineStr">
        <is>
          <t>3.600,00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=HYPERLINK("https://leilaoonline.net/lote/detalhe/47081", "3616")</f>
      </c>
      <c r="B26" s="4" t="s">
        <f>=HYPERLINK("https://leilaoonline.net/lote/detalhe/47081", " CASE MAXXUM 180 4X4, ANO 2010, FR102829, UND BARRA")</f>
      </c>
      <c r="C26" s="4" t="inlineStr">
        <is>
          <t>Não vendido</t>
        </is>
      </c>
      <c r="D26" s="4" t="inlineStr">
        <is>
          <t>64</t>
        </is>
      </c>
      <c r="E26" s="5" t="inlineStr">
        <is>
          <t>47.000,00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=HYPERLINK("https://leilaoonline.net/lote/detalhe/47080", "4007")</f>
      </c>
      <c r="B27" s="4" t="s">
        <f>=HYPERLINK("https://leilaoonline.net/lote/detalhe/47080", " ARADO TATU, FR1265, UND PARAÍSO")</f>
      </c>
      <c r="C27" s="4" t="inlineStr">
        <is>
          <t>Vendido</t>
        </is>
      </c>
      <c r="D27" s="4" t="inlineStr">
        <is>
          <t>29</t>
        </is>
      </c>
      <c r="E27" s="5" t="inlineStr">
        <is>
          <t>4.750,00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=HYPERLINK("https://leilaoonline.net/lote/detalhe/47079", "4009")</f>
      </c>
      <c r="B28" s="4" t="s">
        <f>=HYPERLINK("https://leilaoonline.net/lote/detalhe/47079", " ARADO COR AMARELO, S/FR, UND PARAÍSO")</f>
      </c>
      <c r="C28" s="4" t="inlineStr">
        <is>
          <t>Vendido</t>
        </is>
      </c>
      <c r="D28" s="4" t="inlineStr">
        <is>
          <t>25</t>
        </is>
      </c>
      <c r="E28" s="5" t="inlineStr">
        <is>
          <t>4.150,00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=HYPERLINK("https://leilaoonline.net/lote/detalhe/47077", "4010")</f>
      </c>
      <c r="B29" s="4" t="s">
        <f>=HYPERLINK("https://leilaoonline.net/lote/detalhe/47077", " GRADE ARADORA P/ 16 DISCOS CIVEMASA, FR19701, UND PARAÍSO")</f>
      </c>
      <c r="C29" s="4" t="inlineStr">
        <is>
          <t>Não vendido</t>
        </is>
      </c>
      <c r="D29" s="4" t="inlineStr">
        <is>
          <t>34</t>
        </is>
      </c>
      <c r="E29" s="5" t="inlineStr">
        <is>
          <t>9.750,00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=HYPERLINK("https://leilaoonline.net/lote/detalhe/47078", "4011")</f>
      </c>
      <c r="B30" s="4" t="s">
        <f>=HYPERLINK("https://leilaoonline.net/lote/detalhe/47078", " GRADE P/14 DISCOS, FR600067, UND PARAÍSO")</f>
      </c>
      <c r="C30" s="4" t="inlineStr">
        <is>
          <t>Vendido</t>
        </is>
      </c>
      <c r="D30" s="4" t="inlineStr">
        <is>
          <t>43</t>
        </is>
      </c>
      <c r="E30" s="5" t="inlineStr">
        <is>
          <t>8.000,00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=HYPERLINK("https://leilaoonline.net/lote/detalhe/45254", "4027")</f>
      </c>
      <c r="B31" s="4" t="s">
        <f>=HYPERLINK("https://leilaoonline.net/lote/detalhe/45254", "TRANSBORDO SANTAL 10T , ANO 2012, FR19910, UND PARAÍSO")</f>
      </c>
      <c r="C31" s="4" t="inlineStr">
        <is>
          <t>Não vendido</t>
        </is>
      </c>
      <c r="D31" s="4" t="inlineStr">
        <is>
          <t>1</t>
        </is>
      </c>
      <c r="E31" s="5" t="inlineStr">
        <is>
          <t>3.750,00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=HYPERLINK("https://leilaoonline.net/lote/detalhe/45255", "4029")</f>
      </c>
      <c r="B32" s="4" t="s">
        <f>=HYPERLINK("https://leilaoonline.net/lote/detalhe/45255", "TRANSBORDO SANTAL 10T,  FR1036, UND PARAÍSO")</f>
      </c>
      <c r="C32" s="4" t="inlineStr">
        <is>
          <t>Não vendido</t>
        </is>
      </c>
      <c r="D32" s="4" t="inlineStr">
        <is>
          <t>1</t>
        </is>
      </c>
      <c r="E32" s="5" t="inlineStr">
        <is>
          <t>3.750,00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=HYPERLINK("https://leilaoonline.net/lote/detalhe/45256", "4031")</f>
      </c>
      <c r="B33" s="4" t="s">
        <f>=HYPERLINK("https://leilaoonline.net/lote/detalhe/45256", "TRANSBORDO ATA10500 10 T, ANO 2007, FR19866, UND PARAÍSO")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3.750,00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=HYPERLINK("https://leilaoonline.net/lote/detalhe/44141", "4035")</f>
      </c>
      <c r="B34" s="4" t="s">
        <f>=HYPERLINK("https://leilaoonline.net/lote/detalhe/44141", " TRANSBORDO ATA10500 10 T, ANO 2007, FR19854, UND PARAÍSO")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2.750,00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=HYPERLINK("https://leilaoonline.net/lote/detalhe/47098", "4037")</f>
      </c>
      <c r="B35" s="4" t="s">
        <f>=HYPERLINK("https://leilaoonline.net/lote/detalhe/47098", " VALTRA BM 100, ANO 2011, FR19824, UND PARAÍSO")</f>
      </c>
      <c r="C35" s="4" t="inlineStr">
        <is>
          <t>Vendido</t>
        </is>
      </c>
      <c r="D35" s="4" t="inlineStr">
        <is>
          <t>160</t>
        </is>
      </c>
      <c r="E35" s="5" t="inlineStr">
        <is>
          <t>58.250,00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=HYPERLINK("https://leilaoonline.net/lote/detalhe/44142", "4039")</f>
      </c>
      <c r="B36" s="4" t="s">
        <f>=HYPERLINK("https://leilaoonline.net/lote/detalhe/44142", " TRANSBORDO SERMAG 12 T , ANO 2009, FR101965, UND PARAÍSO")</f>
      </c>
      <c r="C36" s="4" t="inlineStr">
        <is>
          <t>Não vendido</t>
        </is>
      </c>
      <c r="D36" s="4" t="inlineStr">
        <is>
          <t>1</t>
        </is>
      </c>
      <c r="E36" s="5" t="inlineStr">
        <is>
          <t>4.750,00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=HYPERLINK("https://leilaoonline.net/lote/detalhe/47097", "4041")</f>
      </c>
      <c r="B37" s="4" t="s">
        <f>=HYPERLINK("https://leilaoonline.net/lote/detalhe/47097", " CAMINHÃO OFICINA VW 15.180 EURO3 WORKER, ANO 2006, FR34080/52511 C/ COMPRESSORES E OUTROS DESMONTADOS, UND PARAÍSO")</f>
      </c>
      <c r="C37" s="4" t="inlineStr">
        <is>
          <t>Vendido</t>
        </is>
      </c>
      <c r="D37" s="4" t="inlineStr">
        <is>
          <t>56</t>
        </is>
      </c>
      <c r="E37" s="5" t="inlineStr">
        <is>
          <t>42.500,00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=HYPERLINK("https://leilaoonline.net/lote/detalhe/45257", "4043")</f>
      </c>
      <c r="B38" s="4" t="s">
        <f>=HYPERLINK("https://leilaoonline.net/lote/detalhe/45257", "TRANSBORDO ATA 10 T, ANO 2007, FR19855, UND PARAÍSO")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3.750,00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=HYPERLINK("https://leilaoonline.net/lote/detalhe/45258", "4044")</f>
      </c>
      <c r="B39" s="4" t="s">
        <f>=HYPERLINK("https://leilaoonline.net/lote/detalhe/45258", "TRANSBORDO ATA 10T, ANO 2007, FR19860, UND PARAÍSO")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3.750,00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=HYPERLINK("https://leilaoonline.net/lote/detalhe/45259", "4045")</f>
      </c>
      <c r="B40" s="4" t="s">
        <f>=HYPERLINK("https://leilaoonline.net/lote/detalhe/45259", "TRANSBORDOATA 10500 10 T,ANO 2007, FR19853, UND PARAÍSO")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3.750,00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=HYPERLINK("https://leilaoonline.net/lote/detalhe/45260", "4046")</f>
      </c>
      <c r="B41" s="4" t="s">
        <f>=HYPERLINK("https://leilaoonline.net/lote/detalhe/45260", "TRANSBORDO ATA 10500 10T, ANO 2007. FR19852, UND PARAÍSO")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3.750,00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=HYPERLINK("https://leilaoonline.net/lote/detalhe/45263", "4047")</f>
      </c>
      <c r="B42" s="4" t="s">
        <f>=HYPERLINK("https://leilaoonline.net/lote/detalhe/45263", "REB/ ANTONIN , ANO 1991, FR56110, UND PARAÍSO")</f>
      </c>
      <c r="C42" s="4" t="inlineStr">
        <is>
          <t>Não vendido</t>
        </is>
      </c>
      <c r="D42" s="4" t="inlineStr">
        <is>
          <t>21</t>
        </is>
      </c>
      <c r="E42" s="5" t="inlineStr">
        <is>
          <t>13.500,00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=HYPERLINK("https://leilaoonline.net/lote/detalhe/44614", "4048")</f>
      </c>
      <c r="B43" s="4" t="s">
        <f>=HYPERLINK("https://leilaoonline.net/lote/detalhe/44614", "TRATOR VALTRA BM 100, FR19700, UND. PARAÍSO")</f>
      </c>
      <c r="C43" s="4" t="inlineStr">
        <is>
          <t>Não vendido</t>
        </is>
      </c>
      <c r="D43" s="4" t="inlineStr">
        <is>
          <t>101</t>
        </is>
      </c>
      <c r="E43" s="5" t="inlineStr">
        <is>
          <t>69.500,00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=HYPERLINK("https://leilaoonline.net/lote/detalhe/44615", "4049")</f>
      </c>
      <c r="B44" s="4" t="s">
        <f>=HYPERLINK("https://leilaoonline.net/lote/detalhe/44615", "TRATOR VALTRA BH185I, FR19215, UND.PARAÍSO")</f>
      </c>
      <c r="C44" s="4" t="inlineStr">
        <is>
          <t>Vendido</t>
        </is>
      </c>
      <c r="D44" s="4" t="inlineStr">
        <is>
          <t>77</t>
        </is>
      </c>
      <c r="E44" s="5" t="inlineStr">
        <is>
          <t>61.000,00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=HYPERLINK("https://leilaoonline.net/lote/detalhe/45137", "4050")</f>
      </c>
      <c r="B45" s="4" t="s">
        <f>=HYPERLINK("https://leilaoonline.net/lote/detalhe/45137", "TRATOR CASE 180, FR19132, UND. PARAÍSO")</f>
      </c>
      <c r="C45" s="4" t="inlineStr">
        <is>
          <t>Vendido</t>
        </is>
      </c>
      <c r="D45" s="4" t="inlineStr">
        <is>
          <t>57</t>
        </is>
      </c>
      <c r="E45" s="5" t="inlineStr">
        <is>
          <t>51.000,00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=HYPERLINK("https://leilaoonline.net/lote/detalhe/45264", "4052")</f>
      </c>
      <c r="B46" s="4" t="s">
        <f>=HYPERLINK("https://leilaoonline.net/lote/detalhe/45264", "IMPLEMENTO, FR20380, UND PARAÍSO")</f>
      </c>
      <c r="C46" s="4" t="inlineStr">
        <is>
          <t>Vendido</t>
        </is>
      </c>
      <c r="D46" s="4" t="inlineStr">
        <is>
          <t>19</t>
        </is>
      </c>
      <c r="E46" s="5" t="inlineStr">
        <is>
          <t>2.200,00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=HYPERLINK("https://leilaoonline.net/lote/detalhe/45265", "4053")</f>
      </c>
      <c r="B47" s="4" t="s">
        <f>=HYPERLINK("https://leilaoonline.net/lote/detalhe/45265", "ROLO, FR208, UND PARAÍSO")</f>
      </c>
      <c r="C47" s="4" t="inlineStr">
        <is>
          <t>Não vendido</t>
        </is>
      </c>
      <c r="D47" s="4" t="inlineStr">
        <is>
          <t>30</t>
        </is>
      </c>
      <c r="E47" s="5" t="inlineStr">
        <is>
          <t>3.200,00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=HYPERLINK("https://leilaoonline.net/lote/detalhe/45266", "4054")</f>
      </c>
      <c r="B48" s="4" t="s">
        <f>=HYPERLINK("https://leilaoonline.net/lote/detalhe/45266", "IMPLEMENTO PJ, S/FR, UND PARAÍSO")</f>
      </c>
      <c r="C48" s="4" t="inlineStr">
        <is>
          <t>Vendido</t>
        </is>
      </c>
      <c r="D48" s="4" t="inlineStr">
        <is>
          <t>44</t>
        </is>
      </c>
      <c r="E48" s="5" t="inlineStr">
        <is>
          <t>4.900,00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=HYPERLINK("https://leilaoonline.net/lote/detalhe/45267", "4073")</f>
      </c>
      <c r="B49" s="4" t="s">
        <f>=HYPERLINK("https://leilaoonline.net/lote/detalhe/45267", "IMPLEMENTO, FR103295, UND PARAÍSO")</f>
      </c>
      <c r="C49" s="4" t="inlineStr">
        <is>
          <t>Vendido</t>
        </is>
      </c>
      <c r="D49" s="4" t="inlineStr">
        <is>
          <t>60</t>
        </is>
      </c>
      <c r="E49" s="5" t="inlineStr">
        <is>
          <t>6.200,00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=HYPERLINK("https://leilaoonline.net/lote/detalhe/44144", "4492")</f>
      </c>
      <c r="B50" s="4" t="s">
        <f>=HYPERLINK("https://leilaoonline.net/lote/detalhe/44144", " TRANSBORDO MOTO CANA , FR28753/655140, UND PARAÍSO")</f>
      </c>
      <c r="C50" s="4" t="inlineStr">
        <is>
          <t>Não vendido</t>
        </is>
      </c>
      <c r="D50" s="4" t="inlineStr">
        <is>
          <t>1</t>
        </is>
      </c>
      <c r="E50" s="5" t="inlineStr">
        <is>
          <t>4.750,00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=HYPERLINK("https://leilaoonline.net/lote/detalhe/44143", "4690")</f>
      </c>
      <c r="B51" s="4" t="s">
        <f>=HYPERLINK("https://leilaoonline.net/lote/detalhe/44143", " TRANSBORDO MOTO CANA , FR28754/655144, UND PARAÍSO")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4.750,00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=HYPERLINK("https://leilaoonline.net/lote/detalhe/45268", "4858")</f>
      </c>
      <c r="B52" s="4" t="s">
        <f>=HYPERLINK("https://leilaoonline.net/lote/detalhe/45268", "CAMINHÃO VW/ 26.220 EURO3 WORKER TANQUE , ANO 2010, FR96625/98531, UND PARAÍSO")</f>
      </c>
      <c r="C52" s="4" t="inlineStr">
        <is>
          <t>Vendido</t>
        </is>
      </c>
      <c r="D52" s="4" t="inlineStr">
        <is>
          <t>130</t>
        </is>
      </c>
      <c r="E52" s="5" t="inlineStr">
        <is>
          <t>93.500,00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=HYPERLINK("https://leilaoonline.net/lote/detalhe/45269", "4859")</f>
      </c>
      <c r="B53" s="4" t="s">
        <f>=HYPERLINK("https://leilaoonline.net/lote/detalhe/45269", "CAMINHÃO M.BENZ/2831 6X4 TANQUE , FR19632/, ANO 2007, UND PARAISO ")</f>
      </c>
      <c r="C53" s="4" t="inlineStr">
        <is>
          <t>Vendido</t>
        </is>
      </c>
      <c r="D53" s="4" t="inlineStr">
        <is>
          <t>149</t>
        </is>
      </c>
      <c r="E53" s="5" t="inlineStr">
        <is>
          <t>95.500,00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=HYPERLINK("https://leilaoonline.net/lote/detalhe/45270", "4862")</f>
      </c>
      <c r="B54" s="4" t="s">
        <f>=HYPERLINK("https://leilaoonline.net/lote/detalhe/45270", "TRANSBORDO ATA 10500 10500T, ANO 2007, FR19858, UND PARAÍSO")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3.750,00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=HYPERLINK("https://leilaoonline.net/lote/detalhe/47082", "5001")</f>
      </c>
      <c r="B55" s="4" t="s">
        <f>=HYPERLINK("https://leilaoonline.net/lote/detalhe/47082", " ARADO, FR20138/607193, UND S. CÂNDIDA ")</f>
      </c>
      <c r="C55" s="4" t="inlineStr">
        <is>
          <t>Vendido</t>
        </is>
      </c>
      <c r="D55" s="4" t="inlineStr">
        <is>
          <t>26</t>
        </is>
      </c>
      <c r="E55" s="5" t="inlineStr">
        <is>
          <t>7.000,00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=HYPERLINK("https://leilaoonline.net/lote/detalhe/47084", "5003")</f>
      </c>
      <c r="B56" s="4" t="s">
        <f>=HYPERLINK("https://leilaoonline.net/lote/detalhe/47084", "1 MAQ. SOLDA,  DIVERSAS BOMBAS E MOTORES, S/FR, UND S. CÂNDIDA ")</f>
      </c>
      <c r="C56" s="4" t="inlineStr">
        <is>
          <t>Vendido</t>
        </is>
      </c>
      <c r="D56" s="4" t="inlineStr">
        <is>
          <t>10</t>
        </is>
      </c>
      <c r="E56" s="5" t="inlineStr">
        <is>
          <t>1.250,00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=HYPERLINK("https://leilaoonline.net/lote/detalhe/48109", "5006")</f>
      </c>
      <c r="B57" s="4" t="s">
        <f>=HYPERLINK("https://leilaoonline.net/lote/detalhe/48109", " CAMINHÃO VW/26.220 EURO3 WORKER TANQUE DE FIBRA 10.000 LTS, ANO 2010, FR43011, UND S. CÂNDIDA")</f>
      </c>
      <c r="C57" s="4" t="inlineStr">
        <is>
          <t>Vendido</t>
        </is>
      </c>
      <c r="D57" s="4" t="inlineStr">
        <is>
          <t>95</t>
        </is>
      </c>
      <c r="E57" s="5" t="inlineStr">
        <is>
          <t>87.000,00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=HYPERLINK("https://leilaoonline.net/lote/detalhe/47083", "5009")</f>
      </c>
      <c r="B58" s="4" t="s">
        <f>=HYPERLINK("https://leilaoonline.net/lote/detalhe/47083", " CAMINHÃO VW/26.220 EURO3 WORKER, ANO 2010, FR96635, UND S. CÂNDIDA ")</f>
      </c>
      <c r="C58" s="4" t="inlineStr">
        <is>
          <t>Vendido</t>
        </is>
      </c>
      <c r="D58" s="4" t="inlineStr">
        <is>
          <t>57</t>
        </is>
      </c>
      <c r="E58" s="5" t="inlineStr">
        <is>
          <t>48.500,00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=HYPERLINK("https://leilaoonline.net/lote/detalhe/44145", "5013")</f>
      </c>
      <c r="B59" s="4" t="s">
        <f>=HYPERLINK("https://leilaoonline.net/lote/detalhe/44145", " TRANSBORDO ATA 12000 12T, FR135630, ANO 2010, UND S. CÂNDIDA 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4.750,00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=HYPERLINK("https://leilaoonline.net/lote/detalhe/44146", "5014")</f>
      </c>
      <c r="B60" s="4" t="s">
        <f>=HYPERLINK("https://leilaoonline.net/lote/detalhe/44146", " TRANSBORDO ATA 12000 12T, FR102040, ANO 2010, UND S. CÂNDIDA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3.750,00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=HYPERLINK("https://leilaoonline.net/lote/detalhe/47260", "5015")</f>
      </c>
      <c r="B61" s="4" t="s">
        <f>=HYPERLINK("https://leilaoonline.net/lote/detalhe/47260", "9 RODETES, S/FR, UND S. CÂNDIDA veja descritivo de itens")</f>
      </c>
      <c r="C61" s="4" t="inlineStr">
        <is>
          <t>Não vendido</t>
        </is>
      </c>
      <c r="D61" s="4" t="inlineStr">
        <is>
          <t>18</t>
        </is>
      </c>
      <c r="E61" s="5" t="inlineStr">
        <is>
          <t>4.650,00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=HYPERLINK("https://leilaoonline.net/lote/detalhe/45202", "5016")</f>
      </c>
      <c r="B62" s="4" t="s">
        <f>=HYPERLINK("https://leilaoonline.net/lote/detalhe/45202", "R/RANDOSP RQ CA, ANO 2010, FR70366, UND STA CÂNDIDA")</f>
      </c>
      <c r="C62" s="4" t="inlineStr">
        <is>
          <t>Não vendido</t>
        </is>
      </c>
      <c r="D62" s="4" t="inlineStr">
        <is>
          <t>45</t>
        </is>
      </c>
      <c r="E62" s="5" t="inlineStr">
        <is>
          <t>39.500,00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=HYPERLINK("https://leilaoonline.net/lote/detalhe/45204", "5017")</f>
      </c>
      <c r="B63" s="4" t="s">
        <f>=HYPERLINK("https://leilaoonline.net/lote/detalhe/45204", "R/RANDOSP RQ CA, ANO 2007, FR96204, UND STA CÂNDIDA")</f>
      </c>
      <c r="C63" s="4" t="inlineStr">
        <is>
          <t>Vendido</t>
        </is>
      </c>
      <c r="D63" s="4" t="inlineStr">
        <is>
          <t>30</t>
        </is>
      </c>
      <c r="E63" s="5" t="inlineStr">
        <is>
          <t>30.000,00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=HYPERLINK("https://leilaoonline.net/lote/detalhe/45244", "5021")</f>
      </c>
      <c r="B64" s="4" t="s">
        <f>=HYPERLINK("https://leilaoonline.net/lote/detalhe/45244", "R/RANDOSP RQ CA, ANO 2010, FR56823, UND STA CÂNDIDA")</f>
      </c>
      <c r="C64" s="4" t="inlineStr">
        <is>
          <t>Vendido</t>
        </is>
      </c>
      <c r="D64" s="4" t="inlineStr">
        <is>
          <t>52</t>
        </is>
      </c>
      <c r="E64" s="5" t="inlineStr">
        <is>
          <t>36.000,00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=HYPERLINK("https://leilaoonline.net/lote/detalhe/45246", "5024")</f>
      </c>
      <c r="B65" s="4" t="s">
        <f>=HYPERLINK("https://leilaoonline.net/lote/detalhe/45246", "R/RANDOSP RQ CA, ANO 2007, FR96200, UND STA CÂNDIDA")</f>
      </c>
      <c r="C65" s="4" t="inlineStr">
        <is>
          <t>Não vendido</t>
        </is>
      </c>
      <c r="D65" s="4" t="inlineStr">
        <is>
          <t>29</t>
        </is>
      </c>
      <c r="E65" s="5" t="inlineStr">
        <is>
          <t>24.500,00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=HYPERLINK("https://leilaoonline.net/lote/detalhe/48535", "5056")</f>
      </c>
      <c r="B66" s="4" t="s">
        <f>=HYPERLINK("https://leilaoonline.net/lote/detalhe/48535", "S. REBOQUE RANDON 11,80, ANO 2007, FR46830, UND SANTA CÂNDIDA")</f>
      </c>
      <c r="C66" s="4" t="inlineStr">
        <is>
          <t>Não vendido</t>
        </is>
      </c>
      <c r="D66" s="4" t="inlineStr">
        <is>
          <t>29</t>
        </is>
      </c>
      <c r="E66" s="5" t="inlineStr">
        <is>
          <t>24.500,00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=HYPERLINK("https://leilaoonline.net/lote/detalhe/48538", "5057")</f>
      </c>
      <c r="B67" s="4" t="s">
        <f>=HYPERLINK("https://leilaoonline.net/lote/detalhe/48538", "S. REBOQUE USICAMP 12.50, ANO 2008, FR56337, UND SANTA CÂNDIDA")</f>
      </c>
      <c r="C67" s="4" t="inlineStr">
        <is>
          <t>Vendido</t>
        </is>
      </c>
      <c r="D67" s="4" t="inlineStr">
        <is>
          <t>35</t>
        </is>
      </c>
      <c r="E67" s="5" t="inlineStr">
        <is>
          <t>27.500,00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=HYPERLINK("https://leilaoonline.net/lote/detalhe/48536", "5064")</f>
      </c>
      <c r="B68" s="4" t="s">
        <f>=HYPERLINK("https://leilaoonline.net/lote/detalhe/48536", "REBOQUE 4E RANDON 12,5M, FR46878, ANO 2010, UND STA CÂNDIDA")</f>
      </c>
      <c r="C68" s="4" t="inlineStr">
        <is>
          <t>Vendido</t>
        </is>
      </c>
      <c r="D68" s="4" t="inlineStr">
        <is>
          <t>48</t>
        </is>
      </c>
      <c r="E68" s="5" t="inlineStr">
        <is>
          <t>34.000,00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=HYPERLINK("https://leilaoonline.net/lote/detalhe/47085", "5657")</f>
      </c>
      <c r="B69" s="4" t="s">
        <f>=HYPERLINK("https://leilaoonline.net/lote/detalhe/47085", " TRANSBORDO SANTAL, FR655117, UND S. CÂNDIDA 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4.750,00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=HYPERLINK("https://leilaoonline.net/lote/detalhe/47099", "5668")</f>
      </c>
      <c r="B70" s="4" t="s">
        <f>=HYPERLINK("https://leilaoonline.net/lote/detalhe/47099", " TRANSBORDO SANTAL, FR655122, UND S. CÂNDIDA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4.750,00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=HYPERLINK("https://leilaoonline.net/lote/detalhe/47100", "5734")</f>
      </c>
      <c r="B71" s="4" t="s">
        <f>=HYPERLINK("https://leilaoonline.net/lote/detalhe/47100", " REBOQUE GUERRA 8,20 M, ANO 2007 - TRANSFERÊNCIA APENAS PARA SP, UND S. CÂNDIDA ")</f>
      </c>
      <c r="C71" s="4" t="inlineStr">
        <is>
          <t>Vendido</t>
        </is>
      </c>
      <c r="D71" s="4" t="inlineStr">
        <is>
          <t>10</t>
        </is>
      </c>
      <c r="E71" s="5" t="inlineStr">
        <is>
          <t>6.000,00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=HYPERLINK("https://leilaoonline.net/lote/detalhe/47101", "5751")</f>
      </c>
      <c r="B72" s="4" t="s">
        <f>=HYPERLINK("https://leilaoonline.net/lote/detalhe/47101", " TRANSBORDO CIVEMASA, FR650684, UND S. CÂNDIDA ")</f>
      </c>
      <c r="C72" s="4" t="inlineStr">
        <is>
          <t>Não vendido</t>
        </is>
      </c>
      <c r="D72" s="4" t="inlineStr">
        <is>
          <t>7</t>
        </is>
      </c>
      <c r="E72" s="5" t="inlineStr">
        <is>
          <t>6.250,00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=HYPERLINK("https://leilaoonline.net/lote/detalhe/44135", "11733")</f>
      </c>
      <c r="B73" s="4" t="s">
        <f>=HYPERLINK("https://leilaoonline.net/lote/detalhe/44135", "COLHEDORA J DEERE  3510, ANO 2009, FR 101444, 237463-0, UND. SERRA 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10.000,00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=HYPERLINK("https://leilaoonline.net/lote/detalhe/44136", "11734")</f>
      </c>
      <c r="B74" s="4" t="s">
        <f>=HYPERLINK("https://leilaoonline.net/lote/detalhe/44136", "COLHEDORA J DEERE  3510, ANO 2008, FR 107494, 228957-0 , UND. SERRA ")</f>
      </c>
      <c r="C74" s="4" t="inlineStr">
        <is>
          <t>Não vendido</t>
        </is>
      </c>
      <c r="D74" s="4" t="inlineStr">
        <is>
          <t>1</t>
        </is>
      </c>
      <c r="E74" s="5" t="inlineStr">
        <is>
          <t>10.000,00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=HYPERLINK("https://leilaoonline.net/lote/detalhe/44134", "11745")</f>
      </c>
      <c r="B75" s="4" t="s">
        <f>=HYPERLINK("https://leilaoonline.net/lote/detalhe/44134", "COLHEDORA J DEERE 3510, ANO 2008, FR 10057, 217367-0, UND. SERRA 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10.000,00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=HYPERLINK("https://leilaoonline.net/lote/detalhe/44138", "11746")</f>
      </c>
      <c r="B76" s="4" t="s">
        <f>=HYPERLINK("https://leilaoonline.net/lote/detalhe/44138", "COLHEDORA J DEERE 3510, ANO 2008, FR 107494, 228957-0 , UND. SERRA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3.000,00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=HYPERLINK("https://leilaoonline.net/lote/detalhe/44137", "11747")</f>
      </c>
      <c r="B77" s="4" t="s">
        <f>=HYPERLINK("https://leilaoonline.net/lote/detalhe/44137", "COLHEDORA J DEERE 3510, ANO 2008, FR 117524, 220430-0 , UND. SERRA 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10.000,00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=HYPERLINK("https://leilaoonline.net/lote/detalhe/44139", "11748")</f>
      </c>
      <c r="B78" s="4" t="s">
        <f>=HYPERLINK("https://leilaoonline.net/lote/detalhe/44139", "COLHEDORA J DEERE 3510, ANO 2009, FR 117557 , UND. SERRA 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10.000,00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=HYPERLINK("https://leilaoonline.net/lote/detalhe/47102", "11752")</f>
      </c>
      <c r="B79" s="4" t="s">
        <f>=HYPERLINK("https://leilaoonline.net/lote/detalhe/47102", "CAMINHÃO GM/CHEVROLET D60, ANO 1989, FR360349, VENDA COMO SUCATA, UND. SERRA 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3.250,00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=HYPERLINK("https://leilaoonline.net/lote/detalhe/47850", "11755")</f>
      </c>
      <c r="B80" s="4" t="s">
        <f>=HYPERLINK("https://leilaoonline.net/lote/detalhe/47850", "100  CADEIRAS (aproximadamente), S/FR, UND SERRA")</f>
      </c>
      <c r="C80" s="4" t="inlineStr">
        <is>
          <t>Vendido</t>
        </is>
      </c>
      <c r="D80" s="4" t="inlineStr">
        <is>
          <t>8</t>
        </is>
      </c>
      <c r="E80" s="5" t="inlineStr">
        <is>
          <t>500,00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=HYPERLINK("https://leilaoonline.net/lote/detalhe/44152", "12353")</f>
      </c>
      <c r="B81" s="4" t="s">
        <f>=HYPERLINK("https://leilaoonline.net/lote/detalhe/44152", "EQUIPAMENTO DE LABORATÓRIO, S/FR, UND JUNQUEIRA - veja descritivo de itens   ")</f>
      </c>
      <c r="C81" s="4" t="inlineStr">
        <is>
          <t>Não vendido</t>
        </is>
      </c>
      <c r="D81" s="4" t="inlineStr">
        <is>
          <t>1</t>
        </is>
      </c>
      <c r="E81" s="5" t="inlineStr">
        <is>
          <t>350,00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=HYPERLINK("https://leilaoonline.net/lote/detalhe/45365", "13024")</f>
      </c>
      <c r="B82" s="4" t="s">
        <f>=HYPERLINK("https://leilaoonline.net/lote/detalhe/45365", "AFERIDOR M10 DE BOMBA DE ALTA VAZÃO E 03 CAIXAS D´ÁGUAS, S/FR, UND IPAUSSU   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300,00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=HYPERLINK("https://leilaoonline.net/lote/detalhe/45366", "13025")</f>
      </c>
      <c r="B83" s="4" t="s">
        <f>=HYPERLINK("https://leilaoonline.net/lote/detalhe/45366", "SUCATA DE COLUNA DE RECUPERAÇÃO FLEGMA, S/FR, UND IPAUSSU")</f>
      </c>
      <c r="C83" s="4" t="inlineStr">
        <is>
          <t>Não vendido</t>
        </is>
      </c>
      <c r="D83" s="4" t="inlineStr">
        <is>
          <t>31</t>
        </is>
      </c>
      <c r="E83" s="5" t="inlineStr">
        <is>
          <t>5.350,00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=HYPERLINK("https://leilaoonline.net/lote/detalhe/45367", "13026")</f>
      </c>
      <c r="B84" s="4" t="s">
        <f>=HYPERLINK("https://leilaoonline.net/lote/detalhe/45367", "SUCATA DE  02 MOTORES ESTACIONÁRIOS A DIESEL  E MOTORES ELÉTRICOS, S/FR, UND IPAUSSU")</f>
      </c>
      <c r="C84" s="4" t="inlineStr">
        <is>
          <t>Vendido</t>
        </is>
      </c>
      <c r="D84" s="4" t="inlineStr">
        <is>
          <t>25</t>
        </is>
      </c>
      <c r="E84" s="5" t="inlineStr">
        <is>
          <t>1.400,00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=HYPERLINK("https://leilaoonline.net/lote/detalhe/45368", "13027")</f>
      </c>
      <c r="B85" s="4" t="s">
        <f>=HYPERLINK("https://leilaoonline.net/lote/detalhe/45368", "SUCATA DE  CARROCERIA, S/FR, UND IPAUSSU")</f>
      </c>
      <c r="C85" s="4" t="inlineStr">
        <is>
          <t>Não vendido</t>
        </is>
      </c>
      <c r="D85" s="4" t="inlineStr">
        <is>
          <t>8</t>
        </is>
      </c>
      <c r="E85" s="5" t="inlineStr">
        <is>
          <t>650,00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=HYPERLINK("https://leilaoonline.net/lote/detalhe/45369", "13028")</f>
      </c>
      <c r="B86" s="4" t="s">
        <f>=HYPERLINK("https://leilaoonline.net/lote/detalhe/45369", "SUCATA TURBINA A VAPOR AKZ GT-63, S/FR, UND IPAUSSU")</f>
      </c>
      <c r="C86" s="4" t="inlineStr">
        <is>
          <t>Vendido</t>
        </is>
      </c>
      <c r="D86" s="4" t="inlineStr">
        <is>
          <t>10</t>
        </is>
      </c>
      <c r="E86" s="5" t="inlineStr">
        <is>
          <t>3.750,00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=HYPERLINK("https://leilaoonline.net/lote/detalhe/45371", "13030")</f>
      </c>
      <c r="B87" s="4" t="s">
        <f>=HYPERLINK("https://leilaoonline.net/lote/detalhe/45371", "SUCATA DE 03 MOTORES , S/FR, UND IPAUSSU")</f>
      </c>
      <c r="C87" s="4" t="inlineStr">
        <is>
          <t>Vendido</t>
        </is>
      </c>
      <c r="D87" s="4" t="inlineStr">
        <is>
          <t>21</t>
        </is>
      </c>
      <c r="E87" s="5" t="inlineStr">
        <is>
          <t>4.200,00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=HYPERLINK("https://leilaoonline.net/lote/detalhe/45372", "13031")</f>
      </c>
      <c r="B88" s="4" t="s">
        <f>=HYPERLINK("https://leilaoonline.net/lote/detalhe/45372", "   TANQUE D´AGUA 15.000 LITROS, S/FR, UND IPAUSSU")</f>
      </c>
      <c r="C88" s="4" t="inlineStr">
        <is>
          <t>Vendido</t>
        </is>
      </c>
      <c r="D88" s="4" t="inlineStr">
        <is>
          <t>51</t>
        </is>
      </c>
      <c r="E88" s="5" t="inlineStr">
        <is>
          <t>10.200,00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=HYPERLINK("https://leilaoonline.net/lote/detalhe/45374", "13032")</f>
      </c>
      <c r="B89" s="4" t="s">
        <f>=HYPERLINK("https://leilaoonline.net/lote/detalhe/45374", "PANELA INDUSTRIAL, S/FR, UND MARACAI")</f>
      </c>
      <c r="C89" s="4" t="inlineStr">
        <is>
          <t>Não vendido</t>
        </is>
      </c>
      <c r="D89" s="4" t="inlineStr">
        <is>
          <t>3</t>
        </is>
      </c>
      <c r="E89" s="5" t="inlineStr">
        <is>
          <t>250,00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=HYPERLINK("https://leilaoonline.net/lote/detalhe/45375", "13033")</f>
      </c>
      <c r="B90" s="4" t="s">
        <f>=HYPERLINK("https://leilaoonline.net/lote/detalhe/45375", "ROÇADEIRA MARCA LAVRALE  PAT179974, UND PARAGUAÇU  ")</f>
      </c>
      <c r="C90" s="4" t="inlineStr">
        <is>
          <t>Vendido</t>
        </is>
      </c>
      <c r="D90" s="4" t="inlineStr">
        <is>
          <t>28</t>
        </is>
      </c>
      <c r="E90" s="5" t="inlineStr">
        <is>
          <t>1.650,00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=HYPERLINK("https://leilaoonline.net/lote/detalhe/47103", "13047")</f>
      </c>
      <c r="B91" s="4" t="s">
        <f>=HYPERLINK("https://leilaoonline.net/lote/detalhe/47103", "CAMINHÃO/F12000 L, POLIGUINDASTE, ANO 1997, FR240007, UND TARUMÃ ( MOTOR/OUTROS DESMONTADO), UND TARUMÃ")</f>
      </c>
      <c r="C91" s="4" t="inlineStr">
        <is>
          <t>Vendido</t>
        </is>
      </c>
      <c r="D91" s="4" t="inlineStr">
        <is>
          <t>59</t>
        </is>
      </c>
      <c r="E91" s="5" t="inlineStr">
        <is>
          <t>26.750,00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=HYPERLINK("https://leilaoonline.net/lote/detalhe/47263", "14091")</f>
      </c>
      <c r="B92" s="4" t="s">
        <f>=HYPERLINK("https://leilaoonline.net/lote/detalhe/47263", "CAMINHÃO M.BENZ/L 2213,ANO 1984, CARROCERIA/IMP. MUNCK, FR360215/361449/361833, UND. ZANIN ")</f>
      </c>
      <c r="C92" s="4" t="inlineStr">
        <is>
          <t>Não vendido</t>
        </is>
      </c>
      <c r="D92" s="4" t="inlineStr">
        <is>
          <t>165</t>
        </is>
      </c>
      <c r="E92" s="5" t="inlineStr">
        <is>
          <t>86.250,00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=HYPERLINK("https://leilaoonline.net/lote/detalhe/47091", "14102")</f>
      </c>
      <c r="B93" s="4" t="s">
        <f>=HYPERLINK("https://leilaoonline.net/lote/detalhe/47091", "BOCA DE LOBO P/ ENGATE DE CARRETAS, APROX. 27 UNIDS, SF, UND.ZANIN")</f>
      </c>
      <c r="C93" s="4" t="inlineStr">
        <is>
          <t>Vendido</t>
        </is>
      </c>
      <c r="D93" s="4" t="inlineStr">
        <is>
          <t>7</t>
        </is>
      </c>
      <c r="E93" s="5" t="inlineStr">
        <is>
          <t>5.150,00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=HYPERLINK("https://leilaoonline.net/lote/detalhe/47092", "14103")</f>
      </c>
      <c r="B94" s="4" t="s">
        <f>=HYPERLINK("https://leilaoonline.net/lote/detalhe/47092", "APROX. 12 MOTORES E COMPONENTES ELETRICOS, SF , UND. ZANIN ")</f>
      </c>
      <c r="C94" s="4" t="inlineStr">
        <is>
          <t>Vendido</t>
        </is>
      </c>
      <c r="D94" s="4" t="inlineStr">
        <is>
          <t>13</t>
        </is>
      </c>
      <c r="E94" s="5" t="inlineStr">
        <is>
          <t>2.150,00</t>
        </is>
      </c>
      <c r="F94" s="4" t="inlineStr">
        <is>
          <t>150.00</t>
        </is>
      </c>
    </row>
    <row collapsed="false" customFormat="false" customHeight="false" hidden="false" ht="12.1" outlineLevel="0" r="95">
      <c r="A95" s="5" t="s">
        <f>=HYPERLINK("https://leilaoonline.net/lote/detalhe/47089", "15450")</f>
      </c>
      <c r="B95" s="4" t="s">
        <f>=HYPERLINK("https://leilaoonline.net/lote/detalhe/47089", "CARRETA ABRIGO, ANO 2013, FR 121595, 198646-0, UND. BONFIM ")</f>
      </c>
      <c r="C95" s="4" t="inlineStr">
        <is>
          <t>Vendido</t>
        </is>
      </c>
      <c r="D95" s="4" t="inlineStr">
        <is>
          <t>39</t>
        </is>
      </c>
      <c r="E95" s="5" t="inlineStr">
        <is>
          <t>11.150,00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=HYPERLINK("https://leilaoonline.net/lote/detalhe/47090", "15451")</f>
      </c>
      <c r="B96" s="4" t="s">
        <f>=HYPERLINK("https://leilaoonline.net/lote/detalhe/47090", "CARROCERIA COMBOIO, ANO 2015, FR 121823, UND. BONFIM ")</f>
      </c>
      <c r="C96" s="4" t="inlineStr">
        <is>
          <t>Vendido</t>
        </is>
      </c>
      <c r="D96" s="4" t="inlineStr">
        <is>
          <t>31</t>
        </is>
      </c>
      <c r="E96" s="5" t="inlineStr">
        <is>
          <t>9.350,00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=HYPERLINK("https://leilaoonline.net/lote/detalhe/47262", "15453")</f>
      </c>
      <c r="B97" s="4" t="s">
        <f>=HYPERLINK("https://leilaoonline.net/lote/detalhe/47262", "TRATOR JOHN DEERE 7500, 4X4, ANO 2001, FR 115521, UND BONFIM ")</f>
      </c>
      <c r="C97" s="4" t="inlineStr">
        <is>
          <t>Vendido</t>
        </is>
      </c>
      <c r="D97" s="4" t="inlineStr">
        <is>
          <t>25</t>
        </is>
      </c>
      <c r="E97" s="5" t="inlineStr">
        <is>
          <t>38.500,00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=HYPERLINK("https://leilaoonline.net/lote/detalhe/47087", "15454")</f>
      </c>
      <c r="B98" s="4" t="s">
        <f>=HYPERLINK("https://leilaoonline.net/lote/detalhe/47087", "TRATOR MF 292, 4X4, ANO 2006, FR 115008, UND.  BONFIM ")</f>
      </c>
      <c r="C98" s="4" t="inlineStr">
        <is>
          <t>Não vendido</t>
        </is>
      </c>
      <c r="D98" s="4" t="inlineStr">
        <is>
          <t>84</t>
        </is>
      </c>
      <c r="E98" s="5" t="inlineStr">
        <is>
          <t>55.750,00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=HYPERLINK("https://leilaoonline.net/lote/detalhe/47086", "15455")</f>
      </c>
      <c r="B99" s="4" t="s">
        <f>=HYPERLINK("https://leilaoonline.net/lote/detalhe/47086", "TRATOR MF 292, 4X4,ANO 2006,  FR 115007, 240854-0, UND. BONFIM ")</f>
      </c>
      <c r="C99" s="4" t="inlineStr">
        <is>
          <t>Vendido</t>
        </is>
      </c>
      <c r="D99" s="4" t="inlineStr">
        <is>
          <t>77</t>
        </is>
      </c>
      <c r="E99" s="5" t="inlineStr">
        <is>
          <t>54.250,00</t>
        </is>
      </c>
      <c r="F99" s="4" t="inlineStr">
        <is>
          <t>500.00</t>
        </is>
      </c>
    </row>
    <row collapsed="false" customFormat="false" customHeight="false" hidden="false" ht="12.1" outlineLevel="0" r="100">
      <c r="A100" s="5" t="s">
        <f>=HYPERLINK("https://leilaoonline.net/lote/detalhe/47088", "15456")</f>
      </c>
      <c r="B100" s="4" t="s">
        <f>=HYPERLINK("https://leilaoonline.net/lote/detalhe/47088", "TRATOR MF 290, 4X2, ANO 1993, FR 115430, UND. BOMFIM ")</f>
      </c>
      <c r="C100" s="4" t="inlineStr">
        <is>
          <t>Vendido</t>
        </is>
      </c>
      <c r="D100" s="4" t="inlineStr">
        <is>
          <t>53</t>
        </is>
      </c>
      <c r="E100" s="5" t="inlineStr">
        <is>
          <t>26.250,00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=HYPERLINK("https://leilaoonline.net/lote/detalhe/44140", "15457")</f>
      </c>
      <c r="B101" s="4" t="s">
        <f>=HYPERLINK("https://leilaoonline.net/lote/detalhe/44140", "SUCATAS DIVERSAS, TV, MAQUINA DE ESCREVER,FOGÃO Á GÁS, SF, UND. BONFIM ")</f>
      </c>
      <c r="C101" s="4" t="inlineStr">
        <is>
          <t>Vendido</t>
        </is>
      </c>
      <c r="D101" s="4" t="inlineStr">
        <is>
          <t>3</t>
        </is>
      </c>
      <c r="E101" s="5" t="inlineStr">
        <is>
          <t>650,00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=HYPERLINK("https://leilaoonline.net/lote/detalhe/47104", "15458")</f>
      </c>
      <c r="B102" s="4" t="s">
        <f>=HYPERLINK("https://leilaoonline.net/lote/detalhe/47104", "SUCATAS DIVERSAS,3 MAQUINAS DE SOLDA, 2 MACACOS HIDRÁULICOS, 1 BALANÇA, SF , UND. BONFIM ")</f>
      </c>
      <c r="C102" s="4" t="inlineStr">
        <is>
          <t>Vendido</t>
        </is>
      </c>
      <c r="D102" s="4" t="inlineStr">
        <is>
          <t>26</t>
        </is>
      </c>
      <c r="E102" s="5" t="inlineStr">
        <is>
          <t>4.900,00</t>
        </is>
      </c>
      <c r="F102" s="4" t="inlineStr">
        <is>
          <t>150.00</t>
        </is>
      </c>
    </row>
    <row collapsed="false" customFormat="false" customHeight="false" hidden="false" ht="12.1" outlineLevel="0" r="103">
      <c r="A103" s="5" t="s">
        <f>=HYPERLINK("https://leilaoonline.net/lote/detalhe/44104", "20055")</f>
      </c>
      <c r="B103" s="4" t="s">
        <f>=HYPERLINK("https://leilaoonline.net/lote/detalhe/44104", " Reboque R/RANDONSP RQ CA 12,5M, FR225975, ANO 2013/2014, UND C. PINTO")</f>
      </c>
      <c r="C103" s="4" t="inlineStr">
        <is>
          <t>Não vendido</t>
        </is>
      </c>
      <c r="D103" s="4" t="inlineStr">
        <is>
          <t>26</t>
        </is>
      </c>
      <c r="E103" s="5" t="inlineStr">
        <is>
          <t>35.000,00</t>
        </is>
      </c>
      <c r="F103" s="4" t="inlineStr">
        <is>
          <t>500.00</t>
        </is>
      </c>
    </row>
    <row collapsed="false" customFormat="false" customHeight="false" hidden="false" ht="12.1" outlineLevel="0" r="104">
      <c r="A104" s="5" t="s">
        <f>=HYPERLINK("https://leilaoonline.net/lote/detalhe/44117", "20057")</f>
      </c>
      <c r="B104" s="4" t="s">
        <f>=HYPERLINK("https://leilaoonline.net/lote/detalhe/44117", " Reboque R/RANDONSP RQ CA 12,5M, FR225985, ANO 2013/2014, UND C. PINTO")</f>
      </c>
      <c r="C104" s="4" t="inlineStr">
        <is>
          <t>Não vendido</t>
        </is>
      </c>
      <c r="D104" s="4" t="inlineStr">
        <is>
          <t>29</t>
        </is>
      </c>
      <c r="E104" s="5" t="inlineStr">
        <is>
          <t>33.500,00</t>
        </is>
      </c>
      <c r="F104" s="4" t="inlineStr">
        <is>
          <t>500.00</t>
        </is>
      </c>
    </row>
    <row collapsed="false" customFormat="false" customHeight="false" hidden="false" ht="12.1" outlineLevel="0" r="105">
      <c r="A105" s="5" t="s">
        <f>=HYPERLINK("https://leilaoonline.net/lote/detalhe/44130", "20071")</f>
      </c>
      <c r="B105" s="4" t="s">
        <f>=HYPERLINK("https://leilaoonline.net/lote/detalhe/44130", " Reboque  R/RANDONSP RQ CA 12,5M, FR139446, ANO 2012, UND C. PINTO")</f>
      </c>
      <c r="C105" s="4" t="inlineStr">
        <is>
          <t>Não vendido</t>
        </is>
      </c>
      <c r="D105" s="4" t="inlineStr">
        <is>
          <t>33</t>
        </is>
      </c>
      <c r="E105" s="5" t="inlineStr">
        <is>
          <t>30.500,00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=HYPERLINK("https://leilaoonline.net/lote/detalhe/44133", "20181")</f>
      </c>
      <c r="B106" s="4" t="s">
        <f>=HYPERLINK("https://leilaoonline.net/lote/detalhe/44133", " Reboque Antonini  7,60M, FR36037, ANO 1993, UND C. PINTO ( CHASSI REMARCADO)")</f>
      </c>
      <c r="C106" s="4" t="inlineStr">
        <is>
          <t>Vendido</t>
        </is>
      </c>
      <c r="D106" s="4" t="inlineStr">
        <is>
          <t>4</t>
        </is>
      </c>
      <c r="E106" s="5" t="inlineStr">
        <is>
          <t>7.000,00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=HYPERLINK("https://leilaoonline.net/lote/detalhe/44111", "20185")</f>
      </c>
      <c r="B107" s="4" t="s">
        <f>=HYPERLINK("https://leilaoonline.net/lote/detalhe/44111", " Reboque  R/RANDONSP RQ CA 12,5M, FR139934, ANO 2010, UND C. PINTO")</f>
      </c>
      <c r="C107" s="4" t="inlineStr">
        <is>
          <t>Vendido</t>
        </is>
      </c>
      <c r="D107" s="4" t="inlineStr">
        <is>
          <t>33</t>
        </is>
      </c>
      <c r="E107" s="5" t="inlineStr">
        <is>
          <t>30.500,00</t>
        </is>
      </c>
      <c r="F107" s="4" t="inlineStr">
        <is>
          <t>500.00</t>
        </is>
      </c>
    </row>
    <row collapsed="false" customFormat="false" customHeight="false" hidden="false" ht="12.1" outlineLevel="0" r="108">
      <c r="A108" s="5" t="s">
        <f>=HYPERLINK("https://leilaoonline.net/lote/detalhe/47105", "20210")</f>
      </c>
      <c r="B108" s="4" t="s">
        <f>=HYPERLINK("https://leilaoonline.net/lote/detalhe/47105", " REB/FNV - FRUEHAUF REBOQUE C/ TRANSBORDO ANTONIOSI, ANO 1983, FR46756, UND C. PINTO")</f>
      </c>
      <c r="C108" s="4" t="inlineStr">
        <is>
          <t>Vendido</t>
        </is>
      </c>
      <c r="D108" s="4" t="inlineStr">
        <is>
          <t>4</t>
        </is>
      </c>
      <c r="E108" s="5" t="inlineStr">
        <is>
          <t>6.500,00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=HYPERLINK("https://leilaoonline.net/lote/detalhe/44102", "20242")</f>
      </c>
      <c r="B109" s="4" t="s">
        <f>=HYPERLINK("https://leilaoonline.net/lote/detalhe/44102", " CAMINHÃO VW 15-180 WORKER, ANO 2008/2009, FR139263,(CARROCERIA COMBOIO FR140228), UND C. PINTO")</f>
      </c>
      <c r="C109" s="4" t="inlineStr">
        <is>
          <t>Não vendido</t>
        </is>
      </c>
      <c r="D109" s="4" t="inlineStr">
        <is>
          <t>88</t>
        </is>
      </c>
      <c r="E109" s="5" t="inlineStr">
        <is>
          <t>64.500,00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=HYPERLINK("https://leilaoonline.net/lote/detalhe/44149", "20247")</f>
      </c>
      <c r="B110" s="4" t="s">
        <f>=HYPERLINK("https://leilaoonline.net/lote/detalhe/44149", " REBOQUE ANTONINI C INTEIRA, ANO 1993, FR36035, UND.COSTA PINTO (CHASSI REMARCADO)")</f>
      </c>
      <c r="C110" s="4" t="inlineStr">
        <is>
          <t>Vendido</t>
        </is>
      </c>
      <c r="D110" s="4" t="inlineStr">
        <is>
          <t>3</t>
        </is>
      </c>
      <c r="E110" s="5" t="inlineStr">
        <is>
          <t>6.050,00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=HYPERLINK("https://leilaoonline.net/lote/detalhe/44116", "20261")</f>
      </c>
      <c r="B111" s="4" t="s">
        <f>=HYPERLINK("https://leilaoonline.net/lote/detalhe/44116", " Reboque 4E R/RANDONSP RQ CA 12,5M, FR139439, ANO 2012, UND C. PINTO")</f>
      </c>
      <c r="C111" s="4" t="inlineStr">
        <is>
          <t>Não vendido</t>
        </is>
      </c>
      <c r="D111" s="4" t="inlineStr">
        <is>
          <t>37</t>
        </is>
      </c>
      <c r="E111" s="5" t="inlineStr">
        <is>
          <t>34.500,00</t>
        </is>
      </c>
      <c r="F111" s="4" t="inlineStr">
        <is>
          <t>500.00</t>
        </is>
      </c>
    </row>
    <row collapsed="false" customFormat="false" customHeight="false" hidden="false" ht="12.1" outlineLevel="0" r="112">
      <c r="A112" s="5" t="s">
        <f>=HYPERLINK("https://leilaoonline.net/lote/detalhe/47265", "20262")</f>
      </c>
      <c r="B112" s="4" t="s">
        <f>=HYPERLINK("https://leilaoonline.net/lote/detalhe/47265", "REB/ ANTONIN SEMI REBOQUE PALHA, ANO 1993, FR56185, UND C PINTO")</f>
      </c>
      <c r="C112" s="4" t="inlineStr">
        <is>
          <t>Vendido</t>
        </is>
      </c>
      <c r="D112" s="4" t="inlineStr">
        <is>
          <t>7</t>
        </is>
      </c>
      <c r="E112" s="5" t="inlineStr">
        <is>
          <t>7.000,00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=HYPERLINK("https://leilaoonline.net/lote/detalhe/47264", "20263")</f>
      </c>
      <c r="B113" s="4" t="s">
        <f>=HYPERLINK("https://leilaoonline.net/lote/detalhe/47264", "REB/ ANTONIN SEMI REBOQUE PALHA, ANO 1993, FR56184, UND C PINTO")</f>
      </c>
      <c r="C113" s="4" t="inlineStr">
        <is>
          <t>Vendido</t>
        </is>
      </c>
      <c r="D113" s="4" t="inlineStr">
        <is>
          <t>13</t>
        </is>
      </c>
      <c r="E113" s="5" t="inlineStr">
        <is>
          <t>8.750,00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=HYPERLINK("https://leilaoonline.net/lote/detalhe/44096", "20264")</f>
      </c>
      <c r="B114" s="4" t="s">
        <f>=HYPERLINK("https://leilaoonline.net/lote/detalhe/44096", " S. Reboque REB/Randon RQ CI HI 12,5M, FR66099, ANO 1996, UND C. PINTO")</f>
      </c>
      <c r="C114" s="4" t="inlineStr">
        <is>
          <t>Vendido</t>
        </is>
      </c>
      <c r="D114" s="4" t="inlineStr">
        <is>
          <t>6</t>
        </is>
      </c>
      <c r="E114" s="5" t="inlineStr">
        <is>
          <t>8.000,00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=HYPERLINK("https://leilaoonline.net/lote/detalhe/44114", "20269")</f>
      </c>
      <c r="B115" s="4" t="s">
        <f>=HYPERLINK("https://leilaoonline.net/lote/detalhe/44114", " Reboque 4E R/RANDONSP RQ CA 12,5M, FR139445, ANO 2012, UND C. PINTO")</f>
      </c>
      <c r="C115" s="4" t="inlineStr">
        <is>
          <t>Não vendido</t>
        </is>
      </c>
      <c r="D115" s="4" t="inlineStr">
        <is>
          <t>36</t>
        </is>
      </c>
      <c r="E115" s="5" t="inlineStr">
        <is>
          <t>36.000,00</t>
        </is>
      </c>
      <c r="F115" s="4" t="inlineStr">
        <is>
          <t>500.00</t>
        </is>
      </c>
    </row>
    <row collapsed="false" customFormat="false" customHeight="false" hidden="false" ht="12.1" outlineLevel="0" r="116">
      <c r="A116" s="5" t="s">
        <f>=HYPERLINK("https://leilaoonline.net/lote/detalhe/44097", "20270")</f>
      </c>
      <c r="B116" s="4" t="s">
        <f>=HYPERLINK("https://leilaoonline.net/lote/detalhe/44097", "R/SERGOMEL RSCPI 4E - Reboque 4E Sergomel 12,5M, FR17237, ANO 2014, UND C. PINTO")</f>
      </c>
      <c r="C116" s="4" t="inlineStr">
        <is>
          <t>Não vendido</t>
        </is>
      </c>
      <c r="D116" s="4" t="inlineStr">
        <is>
          <t>25</t>
        </is>
      </c>
      <c r="E116" s="5" t="inlineStr">
        <is>
          <t>26.500,00</t>
        </is>
      </c>
      <c r="F116" s="4" t="inlineStr">
        <is>
          <t>500.00</t>
        </is>
      </c>
    </row>
    <row collapsed="false" customFormat="false" customHeight="false" hidden="false" ht="12.1" outlineLevel="0" r="117">
      <c r="A117" s="5" t="s">
        <f>=HYPERLINK("https://leilaoonline.net/lote/detalhe/44095", "20271")</f>
      </c>
      <c r="B117" s="4" t="s">
        <f>=HYPERLINK("https://leilaoonline.net/lote/detalhe/44095", " R/SERGOMEL RSCPI 4E Reboque 4E Sergomel 12,5M, FR17239, ANO 2014, UND C. PINTO")</f>
      </c>
      <c r="C117" s="4" t="inlineStr">
        <is>
          <t>Não vendido</t>
        </is>
      </c>
      <c r="D117" s="4" t="inlineStr">
        <is>
          <t>38</t>
        </is>
      </c>
      <c r="E117" s="5" t="inlineStr">
        <is>
          <t>33.500,00</t>
        </is>
      </c>
      <c r="F117" s="4" t="inlineStr">
        <is>
          <t>500.00</t>
        </is>
      </c>
    </row>
    <row collapsed="false" customFormat="false" customHeight="false" hidden="false" ht="12.1" outlineLevel="0" r="118">
      <c r="A118" s="5" t="s">
        <f>=HYPERLINK("https://leilaoonline.net/lote/detalhe/44119", "20272")</f>
      </c>
      <c r="B118" s="4" t="s">
        <f>=HYPERLINK("https://leilaoonline.net/lote/detalhe/44119", " REB/FACCHINI SRFPR - S.R Facchini Vinhaça 10 M, ANO 1995, FR121283, UND C. PINTO (CHASSI REMARCADO)")</f>
      </c>
      <c r="C118" s="4" t="inlineStr">
        <is>
          <t>Vendido</t>
        </is>
      </c>
      <c r="D118" s="4" t="inlineStr">
        <is>
          <t>3</t>
        </is>
      </c>
      <c r="E118" s="5" t="inlineStr">
        <is>
          <t>8.750,00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=HYPERLINK("https://leilaoonline.net/lote/detalhe/44101", "20273")</f>
      </c>
      <c r="B119" s="4" t="s">
        <f>=HYPERLINK("https://leilaoonline.net/lote/detalhe/44101", " SULCADOR COR AMARELO DE 1 LINHA, FR57040, UND C. PINTO")</f>
      </c>
      <c r="C119" s="4" t="inlineStr">
        <is>
          <t>Não vendido</t>
        </is>
      </c>
      <c r="D119" s="4" t="inlineStr">
        <is>
          <t>5</t>
        </is>
      </c>
      <c r="E119" s="5" t="inlineStr">
        <is>
          <t>1.150,00</t>
        </is>
      </c>
      <c r="F119" s="4" t="inlineStr">
        <is>
          <t>150.00</t>
        </is>
      </c>
    </row>
    <row collapsed="false" customFormat="false" customHeight="false" hidden="false" ht="12.1" outlineLevel="0" r="120">
      <c r="A120" s="5" t="s">
        <f>=HYPERLINK("https://leilaoonline.net/lote/detalhe/44124", "20274")</f>
      </c>
      <c r="B120" s="4" t="s">
        <f>=HYPERLINK("https://leilaoonline.net/lote/detalhe/44124", " SUBSOLADOR STARA 5 HASTE, FR57255, UND C. PINTO")</f>
      </c>
      <c r="C120" s="4" t="inlineStr">
        <is>
          <t>Vendido</t>
        </is>
      </c>
      <c r="D120" s="4" t="inlineStr">
        <is>
          <t>20</t>
        </is>
      </c>
      <c r="E120" s="5" t="inlineStr">
        <is>
          <t>3.550,00</t>
        </is>
      </c>
      <c r="F120" s="4" t="inlineStr">
        <is>
          <t>150.00</t>
        </is>
      </c>
    </row>
    <row collapsed="false" customFormat="false" customHeight="false" hidden="false" ht="12.1" outlineLevel="0" r="121">
      <c r="A121" s="5" t="s">
        <f>=HYPERLINK("https://leilaoonline.net/lote/detalhe/44106", "20275")</f>
      </c>
      <c r="B121" s="4" t="s">
        <f>=HYPERLINK("https://leilaoonline.net/lote/detalhe/44106", " SULCADOR DMB 3 LINHAS COR AMARELA, FR48042, UND C. PINTO")</f>
      </c>
      <c r="C121" s="4" t="inlineStr">
        <is>
          <t>Não vendido</t>
        </is>
      </c>
      <c r="D121" s="4" t="inlineStr">
        <is>
          <t>9</t>
        </is>
      </c>
      <c r="E121" s="5" t="inlineStr">
        <is>
          <t>2.200,00</t>
        </is>
      </c>
      <c r="F121" s="4" t="inlineStr">
        <is>
          <t>150.00</t>
        </is>
      </c>
    </row>
    <row collapsed="false" customFormat="false" customHeight="false" hidden="false" ht="12.1" outlineLevel="0" r="122">
      <c r="A122" s="5" t="s">
        <f>=HYPERLINK("https://leilaoonline.net/lote/detalhe/44107", "20276")</f>
      </c>
      <c r="B122" s="4" t="s">
        <f>=HYPERLINK("https://leilaoonline.net/lote/detalhe/44107", " CARRETA DISTISBUIDORA DE TORTA, FR25422, UND C. PINTO")</f>
      </c>
      <c r="C122" s="4" t="inlineStr">
        <is>
          <t>Vendido</t>
        </is>
      </c>
      <c r="D122" s="4" t="inlineStr">
        <is>
          <t>34</t>
        </is>
      </c>
      <c r="E122" s="5" t="inlineStr">
        <is>
          <t>5.500,00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=HYPERLINK("https://leilaoonline.net/lote/detalhe/44120", "20277")</f>
      </c>
      <c r="B123" s="4" t="s">
        <f>=HYPERLINK("https://leilaoonline.net/lote/detalhe/44120", " COBRIDOR DMB DE CANA COM 3 LINHAS, FR57247, UND C. PINTO")</f>
      </c>
      <c r="C123" s="4" t="inlineStr">
        <is>
          <t>Não vendido</t>
        </is>
      </c>
      <c r="D123" s="4" t="inlineStr">
        <is>
          <t>24</t>
        </is>
      </c>
      <c r="E123" s="5" t="inlineStr">
        <is>
          <t>4.150,00</t>
        </is>
      </c>
      <c r="F123" s="4" t="inlineStr">
        <is>
          <t>150.00</t>
        </is>
      </c>
    </row>
    <row collapsed="false" customFormat="false" customHeight="false" hidden="false" ht="12.1" outlineLevel="0" r="124">
      <c r="A124" s="5" t="s">
        <f>=HYPERLINK("https://leilaoonline.net/lote/detalhe/44128", "20278")</f>
      </c>
      <c r="B124" s="4" t="s">
        <f>=HYPERLINK("https://leilaoonline.net/lote/detalhe/44128", " S.REBOQUE PALHA, FR66115, (DOLLY 66077), ANO 1993, UND C. PINTO (CHASSI REMARCADO)")</f>
      </c>
      <c r="C124" s="4" t="inlineStr">
        <is>
          <t>Vendido</t>
        </is>
      </c>
      <c r="D124" s="4" t="inlineStr">
        <is>
          <t>19</t>
        </is>
      </c>
      <c r="E124" s="5" t="inlineStr">
        <is>
          <t>14.500,00</t>
        </is>
      </c>
      <c r="F124" s="4" t="inlineStr">
        <is>
          <t>500.00</t>
        </is>
      </c>
    </row>
    <row collapsed="false" customFormat="false" customHeight="false" hidden="false" ht="12.1" outlineLevel="0" r="125">
      <c r="A125" s="5" t="s">
        <f>=HYPERLINK("https://leilaoonline.net/lote/detalhe/44132", "20279")</f>
      </c>
      <c r="B125" s="4" t="s">
        <f>=HYPERLINK("https://leilaoonline.net/lote/detalhe/44132", "SR/USICAMP SRCP E2 10000 S.REBOQUE PALHA, FR22540, (DOLLY 56909), ANO 2006, UND C. PINTO")</f>
      </c>
      <c r="C125" s="4" t="inlineStr">
        <is>
          <t>Vendido</t>
        </is>
      </c>
      <c r="D125" s="4" t="inlineStr">
        <is>
          <t>21</t>
        </is>
      </c>
      <c r="E125" s="5" t="inlineStr">
        <is>
          <t>15.500,00</t>
        </is>
      </c>
      <c r="F125" s="4" t="inlineStr">
        <is>
          <t>500.00</t>
        </is>
      </c>
    </row>
    <row collapsed="false" customFormat="false" customHeight="false" hidden="false" ht="12.1" outlineLevel="0" r="126">
      <c r="A126" s="5" t="s">
        <f>=HYPERLINK("https://leilaoonline.net/lote/detalhe/44125", "20280")</f>
      </c>
      <c r="B126" s="4" t="s">
        <f>=HYPERLINK("https://leilaoonline.net/lote/detalhe/44125", " S.Reboque  REB/ Antonini 9,60 M, ANO 1993, FR56201, UND C. PINTO")</f>
      </c>
      <c r="C126" s="4" t="inlineStr">
        <is>
          <t>Vendido</t>
        </is>
      </c>
      <c r="D126" s="4" t="inlineStr">
        <is>
          <t>6</t>
        </is>
      </c>
      <c r="E126" s="5" t="inlineStr">
        <is>
          <t>8.000,00</t>
        </is>
      </c>
      <c r="F126" s="4" t="inlineStr">
        <is>
          <t>500.00</t>
        </is>
      </c>
    </row>
    <row collapsed="false" customFormat="false" customHeight="false" hidden="false" ht="12.1" outlineLevel="0" r="127">
      <c r="A127" s="5" t="s">
        <f>=HYPERLINK("https://leilaoonline.net/lote/detalhe/44100", "20281")</f>
      </c>
      <c r="B127" s="4" t="s">
        <f>=HYPERLINK("https://leilaoonline.net/lote/detalhe/44100", " S.Reboque REB/Antonini 9,60 M, ANO 1993, UND C. PINTO")</f>
      </c>
      <c r="C127" s="4" t="inlineStr">
        <is>
          <t>Vendido</t>
        </is>
      </c>
      <c r="D127" s="4" t="inlineStr">
        <is>
          <t>13</t>
        </is>
      </c>
      <c r="E127" s="5" t="inlineStr">
        <is>
          <t>10.000,00</t>
        </is>
      </c>
      <c r="F127" s="4" t="inlineStr">
        <is>
          <t>250.00</t>
        </is>
      </c>
    </row>
    <row collapsed="false" customFormat="false" customHeight="false" hidden="false" ht="12.1" outlineLevel="0" r="128">
      <c r="A128" s="5" t="s">
        <f>=HYPERLINK("https://leilaoonline.net/lote/detalhe/44129", "20282")</f>
      </c>
      <c r="B128" s="4" t="s">
        <f>=HYPERLINK("https://leilaoonline.net/lote/detalhe/44129", " S.REBOQUE PALHA, FR139934, (DOLLY 36230), ANO 2006, UND C. PINTO")</f>
      </c>
      <c r="C128" s="4" t="inlineStr">
        <is>
          <t>Não vendido</t>
        </is>
      </c>
      <c r="D128" s="4" t="inlineStr">
        <is>
          <t>14</t>
        </is>
      </c>
      <c r="E128" s="5" t="inlineStr">
        <is>
          <t>16.000,00</t>
        </is>
      </c>
      <c r="F128" s="4" t="inlineStr">
        <is>
          <t>500.00</t>
        </is>
      </c>
    </row>
    <row collapsed="false" customFormat="false" customHeight="false" hidden="false" ht="12.1" outlineLevel="0" r="129">
      <c r="A129" s="5" t="s">
        <f>=HYPERLINK("https://leilaoonline.net/lote/detalhe/44110", "20283")</f>
      </c>
      <c r="B129" s="4" t="s">
        <f>=HYPERLINK("https://leilaoonline.net/lote/detalhe/44110", " S.R Facchini REB/FACCHINI SRFPR Vinhaça 10 M, ANO 1995, FR121287, UND C. PINTO (CHASSI REMARCADO)")</f>
      </c>
      <c r="C129" s="4" t="inlineStr">
        <is>
          <t>Não vendido</t>
        </is>
      </c>
      <c r="D129" s="4" t="inlineStr">
        <is>
          <t>5</t>
        </is>
      </c>
      <c r="E129" s="5" t="inlineStr">
        <is>
          <t>7.500,00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=HYPERLINK("https://leilaoonline.net/lote/detalhe/44127", "20284")</f>
      </c>
      <c r="B130" s="4" t="s">
        <f>=HYPERLINK("https://leilaoonline.net/lote/detalhe/44127", " SR/USICAMP SRCP E2 10000 S.REB PALHA, FR22535, (DOLLY 56990), ANO 2006, UND C. PINTO")</f>
      </c>
      <c r="C130" s="4" t="inlineStr">
        <is>
          <t>Não vendido</t>
        </is>
      </c>
      <c r="D130" s="4" t="inlineStr">
        <is>
          <t>22</t>
        </is>
      </c>
      <c r="E130" s="5" t="inlineStr">
        <is>
          <t>16.000,00</t>
        </is>
      </c>
      <c r="F130" s="4" t="inlineStr">
        <is>
          <t>500.00</t>
        </is>
      </c>
    </row>
    <row collapsed="false" customFormat="false" customHeight="false" hidden="false" ht="12.1" outlineLevel="0" r="131">
      <c r="A131" s="5" t="s">
        <f>=HYPERLINK("https://leilaoonline.net/lote/detalhe/45360", "20285")</f>
      </c>
      <c r="B131" s="4" t="s">
        <f>=HYPERLINK("https://leilaoonline.net/lote/detalhe/45360", "2 BETONEIRA, S/FR, UND COSTA PINTO")</f>
      </c>
      <c r="C131" s="4" t="inlineStr">
        <is>
          <t>Vendido</t>
        </is>
      </c>
      <c r="D131" s="4" t="inlineStr">
        <is>
          <t>5</t>
        </is>
      </c>
      <c r="E131" s="5" t="inlineStr">
        <is>
          <t>1.150,00</t>
        </is>
      </c>
      <c r="F131" s="4" t="inlineStr">
        <is>
          <t>150.00</t>
        </is>
      </c>
    </row>
    <row collapsed="false" customFormat="false" customHeight="false" hidden="false" ht="12.1" outlineLevel="0" r="132">
      <c r="A132" s="5" t="s">
        <f>=HYPERLINK("https://leilaoonline.net/lote/detalhe/45361", "20286")</f>
      </c>
      <c r="B132" s="4" t="s">
        <f>=HYPERLINK("https://leilaoonline.net/lote/detalhe/45361", "19 PNEUS AGRÍCOLAS USADOS, S/FR, UND COSTA PINTO  diversos tamanhos - veja especificações")</f>
      </c>
      <c r="C132" s="4" t="inlineStr">
        <is>
          <t>Vendido</t>
        </is>
      </c>
      <c r="D132" s="4" t="inlineStr">
        <is>
          <t>42</t>
        </is>
      </c>
      <c r="E132" s="5" t="inlineStr">
        <is>
          <t>8.800,00</t>
        </is>
      </c>
      <c r="F132" s="4" t="inlineStr">
        <is>
          <t>200.00</t>
        </is>
      </c>
    </row>
    <row collapsed="false" customFormat="false" customHeight="false" hidden="false" ht="12.1" outlineLevel="0" r="133">
      <c r="A133" s="5" t="s">
        <f>=HYPERLINK("https://leilaoonline.net/lote/detalhe/47851", "21180")</f>
      </c>
      <c r="B133" s="4" t="s">
        <f>=HYPERLINK("https://leilaoonline.net/lote/detalhe/47851", "sucata EQUIPAMENTOS/ ELÉTRICA. veja especificações, UND Rafard")</f>
      </c>
      <c r="C133" s="4" t="inlineStr">
        <is>
          <t>Vendido</t>
        </is>
      </c>
      <c r="D133" s="4" t="inlineStr">
        <is>
          <t>4</t>
        </is>
      </c>
      <c r="E133" s="5" t="inlineStr">
        <is>
          <t>400,00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=HYPERLINK("https://leilaoonline.net/lote/detalhe/44312", "22135")</f>
      </c>
      <c r="B134" s="4" t="s">
        <f>=HYPERLINK("https://leilaoonline.net/lote/detalhe/44312", "39 EXTINTORES, S/FR, UND S. HELENA (veja especificações)")</f>
      </c>
      <c r="C134" s="4" t="inlineStr">
        <is>
          <t>Vendido</t>
        </is>
      </c>
      <c r="D134" s="4" t="inlineStr">
        <is>
          <t>5</t>
        </is>
      </c>
      <c r="E134" s="5" t="inlineStr">
        <is>
          <t>300,00</t>
        </is>
      </c>
      <c r="F134" s="4" t="inlineStr">
        <is>
          <t>100.00</t>
        </is>
      </c>
    </row>
    <row collapsed="false" customFormat="false" customHeight="false" hidden="false" ht="12.1" outlineLevel="0" r="135">
      <c r="A135" s="5" t="s">
        <f>=HYPERLINK("https://leilaoonline.net/lote/detalhe/47094", "24126")</f>
      </c>
      <c r="B135" s="4" t="s">
        <f>=HYPERLINK("https://leilaoonline.net/lote/detalhe/47094", " REBOQUE RODOVIARIA, ANO 1993, FR36041, UND B RETIRO - CHASSI REMARCADO ")</f>
      </c>
      <c r="C135" s="4" t="inlineStr">
        <is>
          <t>Vendido</t>
        </is>
      </c>
      <c r="D135" s="4" t="inlineStr">
        <is>
          <t>1</t>
        </is>
      </c>
      <c r="E135" s="5" t="inlineStr">
        <is>
          <t>5.500,00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=HYPERLINK("https://leilaoonline.net/lote/detalhe/47093", "24237")</f>
      </c>
      <c r="B136" s="4" t="s">
        <f>=HYPERLINK("https://leilaoonline.net/lote/detalhe/47093", " TRATOR VALTRA, BH 210L 4X4 COM IMPLEMENTO, ANO 2014, FR50830, UND BOM RETIRO ")</f>
      </c>
      <c r="C136" s="4" t="inlineStr">
        <is>
          <t>Vendido</t>
        </is>
      </c>
      <c r="D136" s="4" t="inlineStr">
        <is>
          <t>65</t>
        </is>
      </c>
      <c r="E136" s="5" t="inlineStr">
        <is>
          <t>95.000,00</t>
        </is>
      </c>
      <c r="F136" s="4" t="inlineStr">
        <is>
          <t>500.00</t>
        </is>
      </c>
    </row>
    <row collapsed="false" customFormat="false" customHeight="false" hidden="false" ht="12.1" outlineLevel="0" r="137">
      <c r="A137" s="5" t="s">
        <f>=HYPERLINK("https://leilaoonline.net/lote/detalhe/44151", "24278")</f>
      </c>
      <c r="B137" s="4" t="s">
        <f>=HYPERLINK("https://leilaoonline.net/lote/detalhe/44151", " REB/FNV FRUEHAUF RCR REBOQUE FNV 7,60 M, ANO 1991, FR139615, UND B RETIRO")</f>
      </c>
      <c r="C137" s="4" t="inlineStr">
        <is>
          <t>Vendido</t>
        </is>
      </c>
      <c r="D137" s="4" t="inlineStr">
        <is>
          <t>6</t>
        </is>
      </c>
      <c r="E137" s="5" t="inlineStr">
        <is>
          <t>6.750,00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=HYPERLINK("https://leilaoonline.net/lote/detalhe/44109", "24289")</f>
      </c>
      <c r="B138" s="4" t="s">
        <f>=HYPERLINK("https://leilaoonline.net/lote/detalhe/44109", " Valtra 205i 4X4 HIFLOW, FR163447, ANO 2011, UND B.RETIRO")</f>
      </c>
      <c r="C138" s="4" t="inlineStr">
        <is>
          <t>Vendido</t>
        </is>
      </c>
      <c r="D138" s="4" t="inlineStr">
        <is>
          <t>88</t>
        </is>
      </c>
      <c r="E138" s="5" t="inlineStr">
        <is>
          <t>60.000,00</t>
        </is>
      </c>
      <c r="F138" s="4" t="inlineStr">
        <is>
          <t>500.00</t>
        </is>
      </c>
    </row>
    <row collapsed="false" customFormat="false" customHeight="false" hidden="false" ht="12.1" outlineLevel="0" r="139">
      <c r="A139" s="5" t="s">
        <f>=HYPERLINK("https://leilaoonline.net/lote/detalhe/44112", "24290")</f>
      </c>
      <c r="B139" s="4" t="s">
        <f>=HYPERLINK("https://leilaoonline.net/lote/detalhe/44112", " COLHEDORA JOHN DEERE 3520, FR163611, ANO 2009")</f>
      </c>
      <c r="C139" s="4" t="inlineStr">
        <is>
          <t>Não vendido</t>
        </is>
      </c>
      <c r="D139" s="4" t="inlineStr">
        <is>
          <t>3</t>
        </is>
      </c>
      <c r="E139" s="5" t="inlineStr">
        <is>
          <t>16.500,00</t>
        </is>
      </c>
      <c r="F139" s="4" t="inlineStr">
        <is>
          <t>500.00</t>
        </is>
      </c>
    </row>
    <row collapsed="false" customFormat="false" customHeight="false" hidden="false" ht="12.1" outlineLevel="0" r="140">
      <c r="A140" s="5" t="s">
        <f>=HYPERLINK("https://leilaoonline.net/lote/detalhe/44115", "24292")</f>
      </c>
      <c r="B140" s="4" t="s">
        <f>=HYPERLINK("https://leilaoonline.net/lote/detalhe/44115", " IMPLEMENTO, FR37466, UND B.RETIRO")</f>
      </c>
      <c r="C140" s="4" t="inlineStr">
        <is>
          <t>Vendido</t>
        </is>
      </c>
      <c r="D140" s="4" t="inlineStr">
        <is>
          <t>8</t>
        </is>
      </c>
      <c r="E140" s="5" t="inlineStr">
        <is>
          <t>1.600,00</t>
        </is>
      </c>
      <c r="F140" s="4" t="inlineStr">
        <is>
          <t>150.00</t>
        </is>
      </c>
    </row>
    <row collapsed="false" customFormat="false" customHeight="false" hidden="false" ht="12.1" outlineLevel="0" r="141">
      <c r="A141" s="5" t="s">
        <f>=HYPERLINK("https://leilaoonline.net/lote/detalhe/44113", "24293")</f>
      </c>
      <c r="B141" s="4" t="s">
        <f>=HYPERLINK("https://leilaoonline.net/lote/detalhe/44113", " GRADE ARADORA, FR139848, UND B.RETIRO")</f>
      </c>
      <c r="C141" s="4" t="inlineStr">
        <is>
          <t>Vendido</t>
        </is>
      </c>
      <c r="D141" s="4" t="inlineStr">
        <is>
          <t>32</t>
        </is>
      </c>
      <c r="E141" s="5" t="inlineStr">
        <is>
          <t>6.100,00</t>
        </is>
      </c>
      <c r="F141" s="4" t="inlineStr">
        <is>
          <t>150.00</t>
        </is>
      </c>
    </row>
    <row collapsed="false" customFormat="false" customHeight="false" hidden="false" ht="12.1" outlineLevel="0" r="142">
      <c r="A142" s="5" t="s">
        <f>=HYPERLINK("https://leilaoonline.net/lote/detalhe/44098", "24294")</f>
      </c>
      <c r="B142" s="4" t="s">
        <f>=HYPERLINK("https://leilaoonline.net/lote/detalhe/44098", " IMPLEMENTO, FR67094, UND B.RETIRO")</f>
      </c>
      <c r="C142" s="4" t="inlineStr">
        <is>
          <t>Vendido</t>
        </is>
      </c>
      <c r="D142" s="4" t="inlineStr">
        <is>
          <t>27</t>
        </is>
      </c>
      <c r="E142" s="5" t="inlineStr">
        <is>
          <t>4.600,00</t>
        </is>
      </c>
      <c r="F142" s="4" t="inlineStr">
        <is>
          <t>150.00</t>
        </is>
      </c>
    </row>
    <row collapsed="false" customFormat="false" customHeight="false" hidden="false" ht="12.1" outlineLevel="0" r="143">
      <c r="A143" s="5" t="s">
        <f>=HYPERLINK("https://leilaoonline.net/lote/detalhe/44099", "24295")</f>
      </c>
      <c r="B143" s="4" t="s">
        <f>=HYPERLINK("https://leilaoonline.net/lote/detalhe/44099", " CAMINHÃO VOLVO /N10 INTERCOOLER II (SEM MOTOR CÂMBIO E OUTRAS PEÇAS), FR52759, ANO 1988, UND B.RETIRO")</f>
      </c>
      <c r="C143" s="4" t="inlineStr">
        <is>
          <t>Não vendido</t>
        </is>
      </c>
      <c r="D143" s="4" t="inlineStr">
        <is>
          <t>2</t>
        </is>
      </c>
      <c r="E143" s="5" t="inlineStr">
        <is>
          <t>5.750,00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=HYPERLINK("https://leilaoonline.net/lote/detalhe/44103", "24296")</f>
      </c>
      <c r="B144" s="4" t="s">
        <f>=HYPERLINK("https://leilaoonline.net/lote/detalhe/44103", " CHEVROLET/S10 LS FDS, FR63542, ANO 2013, FLEX, UND B.RETIRO")</f>
      </c>
      <c r="C144" s="4" t="inlineStr">
        <is>
          <t>Não vendido</t>
        </is>
      </c>
      <c r="D144" s="4" t="inlineStr">
        <is>
          <t>16</t>
        </is>
      </c>
      <c r="E144" s="5" t="inlineStr">
        <is>
          <t>24.000,00</t>
        </is>
      </c>
      <c r="F144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2026-04-19T07:50:10.00Z</dcterms:created>
  <dc:creator>Tellks Tecnologia</dc:creator>
  <cp:revision>0</cp:revision>
</cp:coreProperties>
</file>