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124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Máquinas, Equipamentos, Utensílios e Bebidas Artesanais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14/08/2019 10:00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Guilherme O Rossi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=HYPERLINK("https://leilaoonline.net/lote/detalhe/31514", "300")</f>
      </c>
      <c r="B11" s="4" t="s">
        <f>=HYPERLINK("https://leilaoonline.net/lote/detalhe/31514", "CITROEN XSARA PICASSO. ANO 2006. AUTOMÁTICO. COMPLETO.")</f>
      </c>
      <c r="C11" s="4" t="inlineStr">
        <is>
          <t>Não vendido</t>
        </is>
      </c>
      <c r="D11" s="4" t="inlineStr">
        <is>
          <t>1</t>
        </is>
      </c>
      <c r="E11" s="5" t="inlineStr">
        <is>
          <t>3.950,00</t>
        </is>
      </c>
      <c r="F11" s="4" t="inlineStr">
        <is>
          <t>200.00</t>
        </is>
      </c>
    </row>
    <row collapsed="false" customFormat="false" customHeight="false" hidden="false" ht="12.1" outlineLevel="0" r="12">
      <c r="A12" s="5" t="s">
        <f>=HYPERLINK("https://leilaoonline.net/lote/detalhe/30745", "301")</f>
      </c>
      <c r="B12" s="4" t="s">
        <f>=HYPERLINK("https://leilaoonline.net/lote/detalhe/30745", "HONDA GOLDWING. 1800cc, Ano 2005/2006. EM PERFEITO FUNCIONAMENTO.")</f>
      </c>
      <c r="C12" s="4" t="inlineStr">
        <is>
          <t>Não vendido</t>
        </is>
      </c>
      <c r="D12" s="4" t="inlineStr">
        <is>
          <t>33</t>
        </is>
      </c>
      <c r="E12" s="5" t="inlineStr">
        <is>
          <t>34.500,00</t>
        </is>
      </c>
      <c r="F12" s="4" t="inlineStr">
        <is>
          <t>250.00</t>
        </is>
      </c>
    </row>
    <row collapsed="false" customFormat="false" customHeight="false" hidden="false" ht="12.1" outlineLevel="0" r="13">
      <c r="A13" s="5" t="s">
        <f>=HYPERLINK("https://leilaoonline.net/lote/detalhe/31254", "302")</f>
      </c>
      <c r="B13" s="4" t="s">
        <f>=HYPERLINK("https://leilaoonline.net/lote/detalhe/31254", " Gramofone / Toca discos/ Usb / Vintage c/ Mesa de Antiga de Madeira c/ Gaveta.")</f>
      </c>
      <c r="C13" s="4" t="inlineStr">
        <is>
          <t>Vendido</t>
        </is>
      </c>
      <c r="D13" s="4" t="inlineStr">
        <is>
          <t>8</t>
        </is>
      </c>
      <c r="E13" s="5" t="inlineStr">
        <is>
          <t>1.300,00</t>
        </is>
      </c>
      <c r="F13" s="4" t="inlineStr">
        <is>
          <t>50.00</t>
        </is>
      </c>
    </row>
    <row collapsed="false" customFormat="false" customHeight="false" hidden="false" ht="12.1" outlineLevel="0" r="14">
      <c r="A14" s="5" t="s">
        <f>=HYPERLINK("https://leilaoonline.net/lote/detalhe/31252", "303")</f>
      </c>
      <c r="B14" s="4" t="s">
        <f>=HYPERLINK("https://leilaoonline.net/lote/detalhe/31252", " PEÇAS DE MOTOCICLETA, PAR DE CARENAGEM ( LATERAL) E PAR DE RETROVISOR ARTICULADO.")</f>
      </c>
      <c r="C14" s="4" t="inlineStr">
        <is>
          <t>Não vendido</t>
        </is>
      </c>
      <c r="D14" s="4" t="inlineStr">
        <is>
          <t>0</t>
        </is>
      </c>
      <c r="E14" s="5" t="inlineStr">
        <is>
          <t>100,00</t>
        </is>
      </c>
      <c r="F14" s="4" t="inlineStr">
        <is>
          <t>50.00</t>
        </is>
      </c>
    </row>
    <row collapsed="false" customFormat="false" customHeight="false" hidden="false" ht="12.1" outlineLevel="0" r="15">
      <c r="A15" s="5" t="s">
        <f>=HYPERLINK("https://leilaoonline.net/lote/detalhe/31251", "304")</f>
      </c>
      <c r="B15" s="4" t="s">
        <f>=HYPERLINK("https://leilaoonline.net/lote/detalhe/31251", " LOTE DE DINHEIRO ANTIGO TOTAL DE 240 UNIDADES, SENDO APROX. 140 NOTAS E 100 MOEDAS.")</f>
      </c>
      <c r="C15" s="4" t="inlineStr">
        <is>
          <t>Não vendido</t>
        </is>
      </c>
      <c r="D15" s="4" t="inlineStr">
        <is>
          <t>1</t>
        </is>
      </c>
      <c r="E15" s="5" t="inlineStr">
        <is>
          <t>150,00</t>
        </is>
      </c>
      <c r="F15" s="4" t="inlineStr">
        <is>
          <t>50.00</t>
        </is>
      </c>
    </row>
    <row collapsed="false" customFormat="false" customHeight="false" hidden="false" ht="12.1" outlineLevel="0" r="16">
      <c r="A16" s="5" t="s">
        <f>=HYPERLINK("https://leilaoonline.net/lote/detalhe/31255", "305")</f>
      </c>
      <c r="B16" s="4" t="s">
        <f>=HYPERLINK("https://leilaoonline.net/lote/detalhe/31255", " LOTE DE DINHEIRO ANTIGO C/ APROX 150 NOTAS ( CÉDULAS)")</f>
      </c>
      <c r="C16" s="4" t="inlineStr">
        <is>
          <t>Vendido</t>
        </is>
      </c>
      <c r="D16" s="4" t="inlineStr">
        <is>
          <t>1</t>
        </is>
      </c>
      <c r="E16" s="5" t="inlineStr">
        <is>
          <t>150,00</t>
        </is>
      </c>
      <c r="F16" s="4" t="inlineStr">
        <is>
          <t>50.00</t>
        </is>
      </c>
    </row>
    <row collapsed="false" customFormat="false" customHeight="false" hidden="false" ht="12.1" outlineLevel="0" r="17">
      <c r="A17" s="5" t="s">
        <f>=HYPERLINK("https://leilaoonline.net/lote/detalhe/31256", "306")</f>
      </c>
      <c r="B17" s="4" t="s">
        <f>=HYPERLINK("https://leilaoonline.net/lote/detalhe/31256", " 02 Aparelhos de som automotivo")</f>
      </c>
      <c r="C17" s="4" t="inlineStr">
        <is>
          <t>Vendido</t>
        </is>
      </c>
      <c r="D17" s="4" t="inlineStr">
        <is>
          <t>2</t>
        </is>
      </c>
      <c r="E17" s="5" t="inlineStr">
        <is>
          <t>150,00</t>
        </is>
      </c>
      <c r="F17" s="4" t="inlineStr">
        <is>
          <t>50.00</t>
        </is>
      </c>
    </row>
    <row collapsed="false" customFormat="false" customHeight="false" hidden="false" ht="12.1" outlineLevel="0" r="18">
      <c r="A18" s="5" t="s">
        <f>=HYPERLINK("https://leilaoonline.net/lote/detalhe/31253", "307")</f>
      </c>
      <c r="B18" s="4" t="s">
        <f>=HYPERLINK("https://leilaoonline.net/lote/detalhe/31253", " Kit de equipamentos para Fabricação de Cerveja Artesanal")</f>
      </c>
      <c r="C18" s="4" t="inlineStr">
        <is>
          <t>Vendido</t>
        </is>
      </c>
      <c r="D18" s="4" t="inlineStr">
        <is>
          <t>2</t>
        </is>
      </c>
      <c r="E18" s="5" t="inlineStr">
        <is>
          <t>500,00</t>
        </is>
      </c>
      <c r="F18" s="4" t="inlineStr">
        <is>
          <t>50.00</t>
        </is>
      </c>
    </row>
    <row collapsed="false" customFormat="false" customHeight="false" hidden="false" ht="12.1" outlineLevel="0" r="19">
      <c r="A19" s="5" t="s">
        <f>=HYPERLINK("https://leilaoonline.net/lote/detalhe/31152", "308")</f>
      </c>
      <c r="B19" s="4" t="s">
        <f>=HYPERLINK("https://leilaoonline.net/lote/detalhe/31152", "03 QUADROS DE BICICLETA. FULL SUSPENSION ARO 26"")</f>
      </c>
      <c r="C19" s="4" t="inlineStr">
        <is>
          <t>Não vendido</t>
        </is>
      </c>
      <c r="D19" s="4" t="inlineStr">
        <is>
          <t>0</t>
        </is>
      </c>
      <c r="E19" s="5" t="inlineStr">
        <is>
          <t>150,00</t>
        </is>
      </c>
      <c r="F19" s="4" t="inlineStr">
        <is>
          <t>50.00</t>
        </is>
      </c>
    </row>
    <row collapsed="false" customFormat="false" customHeight="false" hidden="false" ht="12.1" outlineLevel="0" r="20">
      <c r="A20" s="5" t="s">
        <f>=HYPERLINK("https://leilaoonline.net/lote/detalhe/31374", "309")</f>
      </c>
      <c r="B20" s="4" t="s">
        <f>=HYPERLINK("https://leilaoonline.net/lote/detalhe/31374", " LOTE C/ APROX. 30 MESAS DE ESCRITÓRIO, DIVERSAS CORES E MODELOS .")</f>
      </c>
      <c r="C20" s="4" t="inlineStr">
        <is>
          <t>Não vendido</t>
        </is>
      </c>
      <c r="D20" s="4" t="inlineStr">
        <is>
          <t>0</t>
        </is>
      </c>
      <c r="E20" s="5" t="inlineStr">
        <is>
          <t>250,00</t>
        </is>
      </c>
      <c r="F20" s="4" t="inlineStr">
        <is>
          <t>50.00</t>
        </is>
      </c>
    </row>
    <row collapsed="false" customFormat="false" customHeight="false" hidden="false" ht="12.1" outlineLevel="0" r="21">
      <c r="A21" s="5" t="s">
        <f>=HYPERLINK("https://leilaoonline.net/lote/detalhe/30710", "310")</f>
      </c>
      <c r="B21" s="4" t="s">
        <f>=HYPERLINK("https://leilaoonline.net/lote/detalhe/30710", "LOTE COM: 02 monitores (20" e 15"), 03 nobreaks, 01 estabilizador, 02 centrais de monitoramento de vídeo, 01 impressora HP, 01 central de alarme, 01 lâmpada de emergência e 11 headphones")</f>
      </c>
      <c r="C21" s="4" t="inlineStr">
        <is>
          <t>Não vendido</t>
        </is>
      </c>
      <c r="D21" s="4" t="inlineStr">
        <is>
          <t>0</t>
        </is>
      </c>
      <c r="E21" s="5" t="inlineStr">
        <is>
          <t>240,00</t>
        </is>
      </c>
      <c r="F21" s="4" t="inlineStr">
        <is>
          <t>50.00</t>
        </is>
      </c>
    </row>
    <row collapsed="false" customFormat="false" customHeight="false" hidden="false" ht="12.1" outlineLevel="0" r="22">
      <c r="A22" s="5" t="s">
        <f>=HYPERLINK("https://leilaoonline.net/lote/detalhe/30656", "311")</f>
      </c>
      <c r="B22" s="4" t="s">
        <f>=HYPERLINK("https://leilaoonline.net/lote/detalhe/30656", " 30 GARRAFAS DE CACHAÇA AMARELINHA DE ALAMBIQUE, ARMAZENADAS E ENVELHECIDAS EM BARRIL DE CARVALHO, 700ml CADA GARRAFA")</f>
      </c>
      <c r="C22" s="4" t="inlineStr">
        <is>
          <t>Não vendido</t>
        </is>
      </c>
      <c r="D22" s="4" t="inlineStr">
        <is>
          <t>2</t>
        </is>
      </c>
      <c r="E22" s="5" t="inlineStr">
        <is>
          <t>300,00</t>
        </is>
      </c>
      <c r="F22" s="4" t="inlineStr">
        <is>
          <t>50.00</t>
        </is>
      </c>
    </row>
    <row collapsed="false" customFormat="false" customHeight="false" hidden="false" ht="12.1" outlineLevel="0" r="23">
      <c r="A23" s="5" t="s">
        <f>=HYPERLINK("https://leilaoonline.net/lote/detalhe/31375", "312")</f>
      </c>
      <c r="B23" s="4" t="s">
        <f>=HYPERLINK("https://leilaoonline.net/lote/detalhe/31375", " LOTE C/ APROX. 35 GARRAFÕES TÉRMICOS, VÁRIOS TAMANHOS, CORES E MODELOS.")</f>
      </c>
      <c r="C23" s="4" t="inlineStr">
        <is>
          <t>Não vendido</t>
        </is>
      </c>
      <c r="D23" s="4" t="inlineStr">
        <is>
          <t>0</t>
        </is>
      </c>
      <c r="E23" s="5" t="inlineStr">
        <is>
          <t>200,00</t>
        </is>
      </c>
      <c r="F23" s="4" t="inlineStr">
        <is>
          <t>50.00</t>
        </is>
      </c>
    </row>
    <row collapsed="false" customFormat="false" customHeight="false" hidden="false" ht="12.1" outlineLevel="0" r="24">
      <c r="A24" s="5" t="s">
        <f>=HYPERLINK("https://leilaoonline.net/lote/detalhe/30663", "313")</f>
      </c>
      <c r="B24" s="4" t="s">
        <f>=HYPERLINK("https://leilaoonline.net/lote/detalhe/30663", " 01 BARRIL DE CARVALHO ARTESANAL CAPACIDADE (3,5 LITROS), CHEIO DE CACHAÇA ARTESANAL AMARELINHA ENVELHECIDA NO BARRIL DE CARVALHO")</f>
      </c>
      <c r="C24" s="4" t="inlineStr">
        <is>
          <t>Vendido</t>
        </is>
      </c>
      <c r="D24" s="4" t="inlineStr">
        <is>
          <t>3</t>
        </is>
      </c>
      <c r="E24" s="5" t="inlineStr">
        <is>
          <t>210,00</t>
        </is>
      </c>
      <c r="F24" s="4" t="inlineStr">
        <is>
          <t>50.00</t>
        </is>
      </c>
    </row>
    <row collapsed="false" customFormat="false" customHeight="false" hidden="false" ht="12.1" outlineLevel="0" r="25">
      <c r="A25" s="5" t="s">
        <f>=HYPERLINK("https://leilaoonline.net/lote/detalhe/31376", "314")</f>
      </c>
      <c r="B25" s="4" t="s">
        <f>=HYPERLINK("https://leilaoonline.net/lote/detalhe/31376", " LOTE ÚNICO: 07 SUCATAS DE PARTES DE MOTOCICLETAS ANTIGAS DA DÉCADA DE 1980 (PARA COLECIONADORES OU RESTAURAÇÃO). SENDO YAMAHA RX-180cc , YAMAHA RD-135cc, YAMAHA RX-125cc e outras.")</f>
      </c>
      <c r="C25" s="4" t="inlineStr">
        <is>
          <t>Não vendido</t>
        </is>
      </c>
      <c r="D25" s="4" t="inlineStr">
        <is>
          <t>0</t>
        </is>
      </c>
      <c r="E25" s="5" t="inlineStr">
        <is>
          <t>450,00</t>
        </is>
      </c>
      <c r="F25" s="4" t="inlineStr">
        <is>
          <t>50.00</t>
        </is>
      </c>
    </row>
    <row collapsed="false" customFormat="false" customHeight="false" hidden="false" ht="12.1" outlineLevel="0" r="26">
      <c r="A26" s="5" t="s">
        <f>=HYPERLINK("https://leilaoonline.net/lote/detalhe/30655", "315")</f>
      </c>
      <c r="B26" s="4" t="s">
        <f>=HYPERLINK("https://leilaoonline.net/lote/detalhe/30655", " 30 GARRAFAS DE CACHAÇA AMARELINHA DE ALAMBIQUE, ARMAZENADAS E ENVELHECIDAS EM BARRIL DE UMBURANA, 700ml CADA GARRAFA")</f>
      </c>
      <c r="C26" s="4" t="inlineStr">
        <is>
          <t>Não vendido</t>
        </is>
      </c>
      <c r="D26" s="4" t="inlineStr">
        <is>
          <t>2</t>
        </is>
      </c>
      <c r="E26" s="5" t="inlineStr">
        <is>
          <t>300,00</t>
        </is>
      </c>
      <c r="F26" s="4" t="inlineStr">
        <is>
          <t>50.00</t>
        </is>
      </c>
    </row>
    <row collapsed="false" customFormat="false" customHeight="false" hidden="false" ht="12.1" outlineLevel="0" r="27">
      <c r="A27" s="5" t="s">
        <f>=HYPERLINK("https://leilaoonline.net/lote/detalhe/31677", "316")</f>
      </c>
      <c r="B27" s="4" t="s">
        <f>=HYPERLINK("https://leilaoonline.net/lote/detalhe/31677", "Lote contendo: 01 Multímetro Digital Minipa ET-2702, 01 Luxímetro Digital Portátil Instrutherm LD-300, 01 Medidor de Distância a Laser Bosch DLE 40 e 01 Detector de Metais Bosch DMO 10")</f>
      </c>
      <c r="C27" s="4" t="inlineStr">
        <is>
          <t>Não vendido</t>
        </is>
      </c>
      <c r="D27" s="4" t="inlineStr">
        <is>
          <t>0</t>
        </is>
      </c>
      <c r="E27" s="5" t="inlineStr">
        <is>
          <t>200,00</t>
        </is>
      </c>
      <c r="F27" s="4" t="inlineStr">
        <is>
          <t>100.00</t>
        </is>
      </c>
    </row>
    <row collapsed="false" customFormat="false" customHeight="false" hidden="false" ht="12.1" outlineLevel="0" r="28">
      <c r="A28" s="5" t="s">
        <f>=HYPERLINK("https://leilaoonline.net/lote/detalhe/30664", "317")</f>
      </c>
      <c r="B28" s="4" t="s">
        <f>=HYPERLINK("https://leilaoonline.net/lote/detalhe/30664", " 01 BARRIL DE CARVALHO ARTESANAL CAPACIDADE (11,0 LITROS), CHEIO DE CACHAÇA ARTESANAL AMARELINHA ENVELHECIDA NO BARRIL DE CARVALHO")</f>
      </c>
      <c r="C28" s="4" t="inlineStr">
        <is>
          <t>Não vendido</t>
        </is>
      </c>
      <c r="D28" s="4" t="inlineStr">
        <is>
          <t>0</t>
        </is>
      </c>
      <c r="E28" s="5" t="inlineStr">
        <is>
          <t>350,00</t>
        </is>
      </c>
      <c r="F28" s="4" t="inlineStr">
        <is>
          <t>50.00</t>
        </is>
      </c>
    </row>
    <row collapsed="false" customFormat="false" customHeight="false" hidden="false" ht="12.1" outlineLevel="0" r="29">
      <c r="A29" s="5" t="s">
        <f>=HYPERLINK("https://leilaoonline.net/lote/detalhe/31564", "318")</f>
      </c>
      <c r="B29" s="4" t="s">
        <f>=HYPERLINK("https://leilaoonline.net/lote/detalhe/31564", "LOTE C/ APROX. 30 UNIDADES , SENDO ESQUADROS METALICOS , CANTONEIRAS METALICAS E 01 REGUA METÁLICA DE 1,00 METRO MARCA VONDER..")</f>
      </c>
      <c r="C29" s="4" t="inlineStr">
        <is>
          <t>Não vendido</t>
        </is>
      </c>
      <c r="D29" s="4" t="inlineStr">
        <is>
          <t>0</t>
        </is>
      </c>
      <c r="E29" s="5" t="inlineStr">
        <is>
          <t>80,00</t>
        </is>
      </c>
      <c r="F29" s="4" t="inlineStr">
        <is>
          <t>50.00</t>
        </is>
      </c>
    </row>
    <row collapsed="false" customFormat="false" customHeight="false" hidden="false" ht="12.1" outlineLevel="0" r="30">
      <c r="A30" s="5" t="s">
        <f>=HYPERLINK("https://leilaoonline.net/lote/detalhe/31565", "319")</f>
      </c>
      <c r="B30" s="4" t="s">
        <f>=HYPERLINK("https://leilaoonline.net/lote/detalhe/31565", "LOTE C/ 32 ITENS, SENDO 07 FILTROS DE AGUA PROFISSIONAL, 25    UNIDADES DE LÂMPADA E / TOMADAS.")</f>
      </c>
      <c r="C30" s="4" t="inlineStr">
        <is>
          <t>Não vendido</t>
        </is>
      </c>
      <c r="D30" s="4" t="inlineStr">
        <is>
          <t>0</t>
        </is>
      </c>
      <c r="E30" s="5" t="inlineStr">
        <is>
          <t>150,00</t>
        </is>
      </c>
      <c r="F30" s="4" t="inlineStr">
        <is>
          <t>50.00</t>
        </is>
      </c>
    </row>
    <row collapsed="false" customFormat="false" customHeight="false" hidden="false" ht="12.1" outlineLevel="0" r="31">
      <c r="A31" s="5" t="s">
        <f>=HYPERLINK("https://leilaoonline.net/lote/detalhe/30658", "320")</f>
      </c>
      <c r="B31" s="4" t="s">
        <f>=HYPERLINK("https://leilaoonline.net/lote/detalhe/30658", " 30 GARRAFAS DE CACHAÇA PRATA DE ALAMBIQUE, ENVELHECIDAS NO BARRIL DE MADEIRA, 700ml CADA GARRAFA")</f>
      </c>
      <c r="C31" s="4" t="inlineStr">
        <is>
          <t>Não vendido</t>
        </is>
      </c>
      <c r="D31" s="4" t="inlineStr">
        <is>
          <t>0</t>
        </is>
      </c>
      <c r="E31" s="5" t="inlineStr">
        <is>
          <t>250,00</t>
        </is>
      </c>
      <c r="F31" s="4" t="inlineStr">
        <is>
          <t>50.00</t>
        </is>
      </c>
    </row>
    <row collapsed="false" customFormat="false" customHeight="false" hidden="false" ht="12.1" outlineLevel="0" r="32">
      <c r="A32" s="5" t="s">
        <f>=HYPERLINK("https://leilaoonline.net/lote/detalhe/30650", "321")</f>
      </c>
      <c r="B32" s="4" t="s">
        <f>=HYPERLINK("https://leilaoonline.net/lote/detalhe/30650", "30 GARRAFAS DE CACHAÇA SABOR LIMÃO, 700ml CADA GARRAFA")</f>
      </c>
      <c r="C32" s="4" t="inlineStr">
        <is>
          <t>Não vendido</t>
        </is>
      </c>
      <c r="D32" s="4" t="inlineStr">
        <is>
          <t>0</t>
        </is>
      </c>
      <c r="E32" s="5" t="inlineStr">
        <is>
          <t>250,00</t>
        </is>
      </c>
      <c r="F32" s="4" t="inlineStr">
        <is>
          <t>50.00</t>
        </is>
      </c>
    </row>
    <row collapsed="false" customFormat="false" customHeight="false" hidden="false" ht="12.1" outlineLevel="0" r="33">
      <c r="A33" s="5" t="s">
        <f>=HYPERLINK("https://leilaoonline.net/lote/detalhe/30695", "322")</f>
      </c>
      <c r="B33" s="4" t="s">
        <f>=HYPERLINK("https://leilaoonline.net/lote/detalhe/30695", " 02 UNIDADES DE TAPETE  PARA SALA L AMOUR  MING 80 LINHAS, COR BEGE, NOVO ( SEM USO). ( T-06).")</f>
      </c>
      <c r="C33" s="4" t="inlineStr">
        <is>
          <t>Não vendido</t>
        </is>
      </c>
      <c r="D33" s="4" t="inlineStr">
        <is>
          <t>0</t>
        </is>
      </c>
      <c r="E33" s="5" t="inlineStr">
        <is>
          <t>240,00</t>
        </is>
      </c>
      <c r="F33" s="4" t="inlineStr">
        <is>
          <t>50.00</t>
        </is>
      </c>
    </row>
    <row collapsed="false" customFormat="false" customHeight="false" hidden="false" ht="12.1" outlineLevel="0" r="34">
      <c r="A34" s="5" t="s">
        <f>=HYPERLINK("https://leilaoonline.net/lote/detalhe/30659", "323")</f>
      </c>
      <c r="B34" s="4" t="s">
        <f>=HYPERLINK("https://leilaoonline.net/lote/detalhe/30659", "30 GARRAFAS DE CACHAÇA CANELINHA OURO - 700ml CADA GARRAFA")</f>
      </c>
      <c r="C34" s="4" t="inlineStr">
        <is>
          <t>Não vendido</t>
        </is>
      </c>
      <c r="D34" s="4" t="inlineStr">
        <is>
          <t>1</t>
        </is>
      </c>
      <c r="E34" s="5" t="inlineStr">
        <is>
          <t>250,00</t>
        </is>
      </c>
      <c r="F34" s="4" t="inlineStr">
        <is>
          <t>50.00</t>
        </is>
      </c>
    </row>
    <row collapsed="false" customFormat="false" customHeight="false" hidden="false" ht="12.1" outlineLevel="0" r="35">
      <c r="A35" s="5" t="s">
        <f>=HYPERLINK("https://leilaoonline.net/lote/detalhe/30701", "324")</f>
      </c>
      <c r="B35" s="4" t="s">
        <f>=HYPERLINK("https://leilaoonline.net/lote/detalhe/30701", " 02 UNIDADES DE TAPETE  PARA SALA L AMOUR  MING 80 LINHAS, COR SALMÃO E AZUL, NOVO ( SEM USO). ( T-07).")</f>
      </c>
      <c r="C35" s="4" t="inlineStr">
        <is>
          <t>Não vendido</t>
        </is>
      </c>
      <c r="D35" s="4" t="inlineStr">
        <is>
          <t>0</t>
        </is>
      </c>
      <c r="E35" s="5" t="inlineStr">
        <is>
          <t>240,00</t>
        </is>
      </c>
      <c r="F35" s="4" t="inlineStr">
        <is>
          <t>50.00</t>
        </is>
      </c>
    </row>
    <row collapsed="false" customFormat="false" customHeight="false" hidden="false" ht="12.1" outlineLevel="0" r="36">
      <c r="A36" s="5" t="s">
        <f>=HYPERLINK("https://leilaoonline.net/lote/detalhe/30679", "325")</f>
      </c>
      <c r="B36" s="4" t="s">
        <f>=HYPERLINK("https://leilaoonline.net/lote/detalhe/30679", "LOTE COM: 30 GARRAFAS DE CACHAÇA DE BANANA.")</f>
      </c>
      <c r="C36" s="4" t="inlineStr">
        <is>
          <t>Não vendido</t>
        </is>
      </c>
      <c r="D36" s="4" t="inlineStr">
        <is>
          <t>2</t>
        </is>
      </c>
      <c r="E36" s="5" t="inlineStr">
        <is>
          <t>300,00</t>
        </is>
      </c>
      <c r="F36" s="4" t="inlineStr">
        <is>
          <t>50.00</t>
        </is>
      </c>
    </row>
    <row collapsed="false" customFormat="false" customHeight="false" hidden="false" ht="12.1" outlineLevel="0" r="37">
      <c r="A37" s="5" t="s">
        <f>=HYPERLINK("https://leilaoonline.net/lote/detalhe/30702", "326")</f>
      </c>
      <c r="B37" s="4" t="s">
        <f>=HYPERLINK("https://leilaoonline.net/lote/detalhe/30702", " 02 UNIDADES DE TAPETE  PARA SALA L AMOUR  MING 80 LINHAS, COR SALMÃO E BEGE, NOVO ( SEM USO). ( T-08).")</f>
      </c>
      <c r="C37" s="4" t="inlineStr">
        <is>
          <t>Não vendido</t>
        </is>
      </c>
      <c r="D37" s="4" t="inlineStr">
        <is>
          <t>0</t>
        </is>
      </c>
      <c r="E37" s="5" t="inlineStr">
        <is>
          <t>240,00</t>
        </is>
      </c>
      <c r="F37" s="4" t="inlineStr">
        <is>
          <t>50.00</t>
        </is>
      </c>
    </row>
    <row collapsed="false" customFormat="false" customHeight="false" hidden="false" ht="12.1" outlineLevel="0" r="38">
      <c r="A38" s="5" t="s">
        <f>=HYPERLINK("https://leilaoonline.net/lote/detalhe/30657", "327")</f>
      </c>
      <c r="B38" s="4" t="s">
        <f>=HYPERLINK("https://leilaoonline.net/lote/detalhe/30657", "30 GARRAFAS DE CACHAÇA COQUINHO - 700ml CADA GARRAFA")</f>
      </c>
      <c r="C38" s="4" t="inlineStr">
        <is>
          <t>Não vendido</t>
        </is>
      </c>
      <c r="D38" s="4" t="inlineStr">
        <is>
          <t>1</t>
        </is>
      </c>
      <c r="E38" s="5" t="inlineStr">
        <is>
          <t>250,00</t>
        </is>
      </c>
      <c r="F38" s="4" t="inlineStr">
        <is>
          <t>50.00</t>
        </is>
      </c>
    </row>
    <row collapsed="false" customFormat="false" customHeight="false" hidden="false" ht="12.1" outlineLevel="0" r="39">
      <c r="A39" s="5" t="s">
        <f>=HYPERLINK("https://leilaoonline.net/lote/detalhe/30698", "328")</f>
      </c>
      <c r="B39" s="4" t="s">
        <f>=HYPERLINK("https://leilaoonline.net/lote/detalhe/30698", " 02 UNIDADES DE TAPETE  PARA SALA L AMOUR  MING 80 LINHAS, COR VERDE E BEGE, NOVO ( SEM USO). ( T-09).")</f>
      </c>
      <c r="C39" s="4" t="inlineStr">
        <is>
          <t>Não vendido</t>
        </is>
      </c>
      <c r="D39" s="4" t="inlineStr">
        <is>
          <t>0</t>
        </is>
      </c>
      <c r="E39" s="5" t="inlineStr">
        <is>
          <t>240,00</t>
        </is>
      </c>
      <c r="F39" s="4" t="inlineStr">
        <is>
          <t>50.00</t>
        </is>
      </c>
    </row>
    <row collapsed="false" customFormat="false" customHeight="false" hidden="false" ht="12.1" outlineLevel="0" r="40">
      <c r="A40" s="5" t="s">
        <f>=HYPERLINK("https://leilaoonline.net/lote/detalhe/30652", "329")</f>
      </c>
      <c r="B40" s="4" t="s">
        <f>=HYPERLINK("https://leilaoonline.net/lote/detalhe/30652", "30 GARRAFAS DE CACHAÇA SABOR GUARANÁ, 700ml CADA GARRAFA")</f>
      </c>
      <c r="C40" s="4" t="inlineStr">
        <is>
          <t>Não vendido</t>
        </is>
      </c>
      <c r="D40" s="4" t="inlineStr">
        <is>
          <t>0</t>
        </is>
      </c>
      <c r="E40" s="5" t="inlineStr">
        <is>
          <t>250,00</t>
        </is>
      </c>
      <c r="F40" s="4" t="inlineStr">
        <is>
          <t>50.00</t>
        </is>
      </c>
    </row>
    <row collapsed="false" customFormat="false" customHeight="false" hidden="false" ht="12.1" outlineLevel="0" r="41">
      <c r="A41" s="5" t="s">
        <f>=HYPERLINK("https://leilaoonline.net/lote/detalhe/30697", "330")</f>
      </c>
      <c r="B41" s="4" t="s">
        <f>=HYPERLINK("https://leilaoonline.net/lote/detalhe/30697", " 02 UNIDADES DE TAPETE  PARA SALA L AMOUR  MING 80 LINHAS, SALMÃO E BEGE, NOVO ( SEM USO). ( T-10).")</f>
      </c>
      <c r="C41" s="4" t="inlineStr">
        <is>
          <t>Não vendido</t>
        </is>
      </c>
      <c r="D41" s="4" t="inlineStr">
        <is>
          <t>0</t>
        </is>
      </c>
      <c r="E41" s="5" t="inlineStr">
        <is>
          <t>240,00</t>
        </is>
      </c>
      <c r="F41" s="4" t="inlineStr">
        <is>
          <t>50.00</t>
        </is>
      </c>
    </row>
    <row collapsed="false" customFormat="false" customHeight="false" hidden="false" ht="12.1" outlineLevel="0" r="42">
      <c r="A42" s="5" t="s">
        <f>=HYPERLINK("https://leilaoonline.net/lote/detalhe/30651", "331")</f>
      </c>
      <c r="B42" s="4" t="s">
        <f>=HYPERLINK("https://leilaoonline.net/lote/detalhe/30651", "30 GARRAFAS DE CACHAÇA SABOR PEQUI, 700ml CADA GARRAFA")</f>
      </c>
      <c r="C42" s="4" t="inlineStr">
        <is>
          <t>Não vendido</t>
        </is>
      </c>
      <c r="D42" s="4" t="inlineStr">
        <is>
          <t>1</t>
        </is>
      </c>
      <c r="E42" s="5" t="inlineStr">
        <is>
          <t>250,00</t>
        </is>
      </c>
      <c r="F42" s="4" t="inlineStr">
        <is>
          <t>50.00</t>
        </is>
      </c>
    </row>
    <row collapsed="false" customFormat="false" customHeight="false" hidden="false" ht="12.1" outlineLevel="0" r="43">
      <c r="A43" s="5" t="s">
        <f>=HYPERLINK("https://leilaoonline.net/lote/detalhe/30699", "332")</f>
      </c>
      <c r="B43" s="4" t="s">
        <f>=HYPERLINK("https://leilaoonline.net/lote/detalhe/30699", " 02 UNIDADES DE TAPETE  PARA SALA L AMOUR  MING 80 LINHAS, SALMÃO E AMARELO, NOVO ( SEM USO). ( T-11).")</f>
      </c>
      <c r="C43" s="4" t="inlineStr">
        <is>
          <t>Não vendido</t>
        </is>
      </c>
      <c r="D43" s="4" t="inlineStr">
        <is>
          <t>0</t>
        </is>
      </c>
      <c r="E43" s="5" t="inlineStr">
        <is>
          <t>240,00</t>
        </is>
      </c>
      <c r="F43" s="4" t="inlineStr">
        <is>
          <t>50.00</t>
        </is>
      </c>
    </row>
    <row collapsed="false" customFormat="false" customHeight="false" hidden="false" ht="12.1" outlineLevel="0" r="44">
      <c r="A44" s="5" t="s">
        <f>=HYPERLINK("https://leilaoonline.net/lote/detalhe/30676", "333")</f>
      </c>
      <c r="B44" s="4" t="s">
        <f>=HYPERLINK("https://leilaoonline.net/lote/detalhe/30676", " LOTE C/ 50 GARRAFAS DE CACHAÇA AMARELINHA. 720ml CADA, ENVELHECIDAS DIRETO DE BARRIS DE CARVALHO.")</f>
      </c>
      <c r="C44" s="4" t="inlineStr">
        <is>
          <t>Não vendido</t>
        </is>
      </c>
      <c r="D44" s="4" t="inlineStr">
        <is>
          <t>1</t>
        </is>
      </c>
      <c r="E44" s="5" t="inlineStr">
        <is>
          <t>200,00</t>
        </is>
      </c>
      <c r="F44" s="4" t="inlineStr">
        <is>
          <t>50.00</t>
        </is>
      </c>
    </row>
    <row collapsed="false" customFormat="false" customHeight="false" hidden="false" ht="12.1" outlineLevel="0" r="45">
      <c r="A45" s="5" t="s">
        <f>=HYPERLINK("https://leilaoonline.net/lote/detalhe/30696", "334")</f>
      </c>
      <c r="B45" s="4" t="s">
        <f>=HYPERLINK("https://leilaoonline.net/lote/detalhe/30696", " 02 UNIDADES DE TAPETE  PARA SALA L AMOUR  MING 80 LINHAS, FLORIDO E SALMÃO,  NOVO ( SEM USO). ( T-12).")</f>
      </c>
      <c r="C45" s="4" t="inlineStr">
        <is>
          <t>Vendido</t>
        </is>
      </c>
      <c r="D45" s="4" t="inlineStr">
        <is>
          <t>1</t>
        </is>
      </c>
      <c r="E45" s="5" t="inlineStr">
        <is>
          <t>240,00</t>
        </is>
      </c>
      <c r="F45" s="4" t="inlineStr">
        <is>
          <t>50.00</t>
        </is>
      </c>
    </row>
    <row collapsed="false" customFormat="false" customHeight="false" hidden="false" ht="12.1" outlineLevel="0" r="46">
      <c r="A46" s="5" t="s">
        <f>=HYPERLINK("https://leilaoonline.net/lote/detalhe/30654", "335")</f>
      </c>
      <c r="B46" s="4" t="s">
        <f>=HYPERLINK("https://leilaoonline.net/lote/detalhe/30654", " 30 GARRAFAS DE CACHAÇA CANELINHA MEL - 700ml CADA GARRAF")</f>
      </c>
      <c r="C46" s="4" t="inlineStr">
        <is>
          <t>Não vendido</t>
        </is>
      </c>
      <c r="D46" s="4" t="inlineStr">
        <is>
          <t>1</t>
        </is>
      </c>
      <c r="E46" s="5" t="inlineStr">
        <is>
          <t>250,00</t>
        </is>
      </c>
      <c r="F46" s="4" t="inlineStr">
        <is>
          <t>50.00</t>
        </is>
      </c>
    </row>
    <row collapsed="false" customFormat="false" customHeight="false" hidden="false" ht="12.1" outlineLevel="0" r="47">
      <c r="A47" s="5" t="s">
        <f>=HYPERLINK("https://leilaoonline.net/lote/detalhe/30712", "336")</f>
      </c>
      <c r="B47" s="4" t="s">
        <f>=HYPERLINK("https://leilaoonline.net/lote/detalhe/30712", " BALEIRO ANTIGO DE 03 ANDARES. DÉCADA DE 1930 ORIGINAL.")</f>
      </c>
      <c r="C47" s="4" t="inlineStr">
        <is>
          <t>Vendido</t>
        </is>
      </c>
      <c r="D47" s="4" t="inlineStr">
        <is>
          <t>8</t>
        </is>
      </c>
      <c r="E47" s="5" t="inlineStr">
        <is>
          <t>540,00</t>
        </is>
      </c>
      <c r="F47" s="4" t="inlineStr">
        <is>
          <t>50.00</t>
        </is>
      </c>
    </row>
    <row collapsed="false" customFormat="false" customHeight="false" hidden="false" ht="12.1" outlineLevel="0" r="48">
      <c r="A48" s="5" t="s">
        <f>=HYPERLINK("https://leilaoonline.net/lote/detalhe/30677", "337")</f>
      </c>
      <c r="B48" s="4" t="s">
        <f>=HYPERLINK("https://leilaoonline.net/lote/detalhe/30677", " LOTE C/ 50 GARRAFAS DE CACHAÇA PRATA. 720ml CADA, ENVELHECIDAS NO BARRIL DE MADEIRA")</f>
      </c>
      <c r="C48" s="4" t="inlineStr">
        <is>
          <t>Vendido</t>
        </is>
      </c>
      <c r="D48" s="4" t="inlineStr">
        <is>
          <t>2</t>
        </is>
      </c>
      <c r="E48" s="5" t="inlineStr">
        <is>
          <t>300,00</t>
        </is>
      </c>
      <c r="F48" s="4" t="inlineStr">
        <is>
          <t>50.00</t>
        </is>
      </c>
    </row>
    <row collapsed="false" customFormat="false" customHeight="false" hidden="false" ht="12.1" outlineLevel="0" r="49">
      <c r="A49" s="5" t="s">
        <f>=HYPERLINK("https://leilaoonline.net/lote/detalhe/30713", "338")</f>
      </c>
      <c r="B49" s="4" t="s">
        <f>=HYPERLINK("https://leilaoonline.net/lote/detalhe/30713", " TOCA DISCOS (SONATA), MARCA GRUNDIG STUDIO STEREO VINTAGE 4 VELOCIDADES. DÉCADA DE 1970, TOTALMENTE ORIGINAL, ESTRUTURA EM MADEIRA E TAMPA EM ACRÍLICO.")</f>
      </c>
      <c r="C49" s="4" t="inlineStr">
        <is>
          <t>Vendido</t>
        </is>
      </c>
      <c r="D49" s="4" t="inlineStr">
        <is>
          <t>2</t>
        </is>
      </c>
      <c r="E49" s="5" t="inlineStr">
        <is>
          <t>240,00</t>
        </is>
      </c>
      <c r="F49" s="4" t="inlineStr">
        <is>
          <t>50.00</t>
        </is>
      </c>
    </row>
    <row collapsed="false" customFormat="false" customHeight="false" hidden="false" ht="12.1" outlineLevel="0" r="50">
      <c r="A50" s="5" t="s">
        <f>=HYPERLINK("https://leilaoonline.net/lote/detalhe/30660", "339")</f>
      </c>
      <c r="B50" s="4" t="s">
        <f>=HYPERLINK("https://leilaoonline.net/lote/detalhe/30660", "30 GARRAFAS DE CACHAÇA COQUINHO MEL - 700ml CADA GARRAFA")</f>
      </c>
      <c r="C50" s="4" t="inlineStr">
        <is>
          <t>Não vendido</t>
        </is>
      </c>
      <c r="D50" s="4" t="inlineStr">
        <is>
          <t>1</t>
        </is>
      </c>
      <c r="E50" s="5" t="inlineStr">
        <is>
          <t>250,00</t>
        </is>
      </c>
      <c r="F50" s="4" t="inlineStr">
        <is>
          <t>50.00</t>
        </is>
      </c>
    </row>
    <row collapsed="false" customFormat="false" customHeight="false" hidden="false" ht="12.1" outlineLevel="0" r="51">
      <c r="A51" s="5" t="s">
        <f>=HYPERLINK("https://leilaoonline.net/lote/detalhe/30714", "340")</f>
      </c>
      <c r="B51" s="4" t="s">
        <f>=HYPERLINK("https://leilaoonline.net/lote/detalhe/30714", " 06 DISCOS DE VINIL ANTIGOS LP, GRANDES SUCESSOS, ENTRE ELES O LENDÁRIO DISCO DE 1971 "IMAGINE" DE JOHN LENNON, ORIGINAL DE ÉPOCA. RARIDADE PARA COLECIONADORES.")</f>
      </c>
      <c r="C51" s="4" t="inlineStr">
        <is>
          <t>Não vendido</t>
        </is>
      </c>
      <c r="D51" s="4" t="inlineStr">
        <is>
          <t>0</t>
        </is>
      </c>
      <c r="E51" s="5" t="inlineStr">
        <is>
          <t>100,00</t>
        </is>
      </c>
      <c r="F51" s="4" t="inlineStr">
        <is>
          <t>50.00</t>
        </is>
      </c>
    </row>
    <row collapsed="false" customFormat="false" customHeight="false" hidden="false" ht="12.1" outlineLevel="0" r="52">
      <c r="A52" s="5" t="s">
        <f>=HYPERLINK("https://leilaoonline.net/lote/detalhe/30718", "341")</f>
      </c>
      <c r="B52" s="4" t="s">
        <f>=HYPERLINK("https://leilaoonline.net/lote/detalhe/30718", "BARRIL DE CARVALHO 100 LITROS, PARA ARMAZENAR E ENVELHECER CACHAÇA.")</f>
      </c>
      <c r="C52" s="4" t="inlineStr">
        <is>
          <t>Vendido</t>
        </is>
      </c>
      <c r="D52" s="4" t="inlineStr">
        <is>
          <t>3</t>
        </is>
      </c>
      <c r="E52" s="5" t="inlineStr">
        <is>
          <t>450,00</t>
        </is>
      </c>
      <c r="F52" s="4" t="inlineStr">
        <is>
          <t>50.00</t>
        </is>
      </c>
    </row>
    <row collapsed="false" customFormat="false" customHeight="false" hidden="false" ht="12.1" outlineLevel="0" r="53">
      <c r="A53" s="5" t="s">
        <f>=HYPERLINK("https://leilaoonline.net/lote/detalhe/30715", "342")</f>
      </c>
      <c r="B53" s="4" t="s">
        <f>=HYPERLINK("https://leilaoonline.net/lote/detalhe/30715", " BICICLETA ANTIGA GORICKE, VARÃO DUPLO, FREIO DE PÉ, RARIDADE PARA COLECIONADORES.")</f>
      </c>
      <c r="C53" s="4" t="inlineStr">
        <is>
          <t>Não vendido</t>
        </is>
      </c>
      <c r="D53" s="4" t="inlineStr">
        <is>
          <t>2</t>
        </is>
      </c>
      <c r="E53" s="5" t="inlineStr">
        <is>
          <t>340,00</t>
        </is>
      </c>
      <c r="F53" s="4" t="inlineStr">
        <is>
          <t>50.00</t>
        </is>
      </c>
    </row>
    <row collapsed="false" customFormat="false" customHeight="false" hidden="false" ht="12.1" outlineLevel="0" r="54">
      <c r="A54" s="5" t="s">
        <f>=HYPERLINK("https://leilaoonline.net/lote/detalhe/30653", "343")</f>
      </c>
      <c r="B54" s="4" t="s">
        <f>=HYPERLINK("https://leilaoonline.net/lote/detalhe/30653", "30 GARRAFAS DE CACHAÇA AMARULA MEL - 700ml CADA GARRAFA")</f>
      </c>
      <c r="C54" s="4" t="inlineStr">
        <is>
          <t>Não vendido</t>
        </is>
      </c>
      <c r="D54" s="4" t="inlineStr">
        <is>
          <t>1</t>
        </is>
      </c>
      <c r="E54" s="5" t="inlineStr">
        <is>
          <t>250,00</t>
        </is>
      </c>
      <c r="F54" s="4" t="inlineStr">
        <is>
          <t>50.00</t>
        </is>
      </c>
    </row>
    <row collapsed="false" customFormat="false" customHeight="false" hidden="false" ht="12.1" outlineLevel="0" r="55">
      <c r="A55" s="5" t="s">
        <f>=HYPERLINK("https://leilaoonline.net/lote/detalhe/30694", "344")</f>
      </c>
      <c r="B55" s="4" t="s">
        <f>=HYPERLINK("https://leilaoonline.net/lote/detalhe/30694", " 02 UNIDADES DE TAPETE  PARA SALA L AMOUR  MING 80 LINHAS, COR VERMELHA E BEGE,  NOVO ( SEM USO). ( T-03)")</f>
      </c>
      <c r="C55" s="4" t="inlineStr">
        <is>
          <t>Vendido</t>
        </is>
      </c>
      <c r="D55" s="4" t="inlineStr">
        <is>
          <t>1</t>
        </is>
      </c>
      <c r="E55" s="5" t="inlineStr">
        <is>
          <t>240,00</t>
        </is>
      </c>
      <c r="F55" s="4" t="inlineStr">
        <is>
          <t>50.00</t>
        </is>
      </c>
    </row>
    <row collapsed="false" customFormat="false" customHeight="false" hidden="false" ht="12.1" outlineLevel="0" r="56">
      <c r="A56" s="5" t="s">
        <f>=HYPERLINK("https://leilaoonline.net/lote/detalhe/30666", "345")</f>
      </c>
      <c r="B56" s="4" t="s">
        <f>=HYPERLINK("https://leilaoonline.net/lote/detalhe/30666", " 30 GARRAFAS DE CACHAÇA SABOR BLEND, 700ml CADA GARRAFA")</f>
      </c>
      <c r="C56" s="4" t="inlineStr">
        <is>
          <t>Não vendido</t>
        </is>
      </c>
      <c r="D56" s="4" t="inlineStr">
        <is>
          <t>1</t>
        </is>
      </c>
      <c r="E56" s="5" t="inlineStr">
        <is>
          <t>250,00</t>
        </is>
      </c>
      <c r="F56" s="4" t="inlineStr">
        <is>
          <t>50.00</t>
        </is>
      </c>
    </row>
    <row collapsed="false" customFormat="false" customHeight="false" hidden="false" ht="12.1" outlineLevel="0" r="57">
      <c r="A57" s="5" t="s">
        <f>=HYPERLINK("https://leilaoonline.net/lote/detalhe/30685", "346")</f>
      </c>
      <c r="B57" s="4" t="s">
        <f>=HYPERLINK("https://leilaoonline.net/lote/detalhe/30685", "LOTE CONTENDO 30 APARELHOS DVD.VÁRIAS MARCAS E MODELOS. EM FUNCIONAMENTO.")</f>
      </c>
      <c r="C57" s="4" t="inlineStr">
        <is>
          <t>Não vendido</t>
        </is>
      </c>
      <c r="D57" s="4" t="inlineStr">
        <is>
          <t>0</t>
        </is>
      </c>
      <c r="E57" s="5" t="inlineStr">
        <is>
          <t>200,00</t>
        </is>
      </c>
      <c r="F57" s="4" t="inlineStr">
        <is>
          <t>50.00</t>
        </is>
      </c>
    </row>
    <row collapsed="false" customFormat="false" customHeight="false" hidden="false" ht="12.1" outlineLevel="0" r="58">
      <c r="A58" s="5" t="s">
        <f>=HYPERLINK("https://leilaoonline.net/lote/detalhe/30665", "347")</f>
      </c>
      <c r="B58" s="4" t="s">
        <f>=HYPERLINK("https://leilaoonline.net/lote/detalhe/30665", " 30 GARRAFAS DE CACHAÇA SABOR UMBURANA MEL, 700ml CADA GARRAFA")</f>
      </c>
      <c r="C58" s="4" t="inlineStr">
        <is>
          <t>Não vendido</t>
        </is>
      </c>
      <c r="D58" s="4" t="inlineStr">
        <is>
          <t>1</t>
        </is>
      </c>
      <c r="E58" s="5" t="inlineStr">
        <is>
          <t>250,00</t>
        </is>
      </c>
      <c r="F58" s="4" t="inlineStr">
        <is>
          <t>50.00</t>
        </is>
      </c>
    </row>
    <row collapsed="false" customFormat="false" customHeight="false" hidden="false" ht="12.1" outlineLevel="0" r="59">
      <c r="A59" s="5" t="s">
        <f>=HYPERLINK("https://leilaoonline.net/lote/detalhe/30682", "348")</f>
      </c>
      <c r="B59" s="4" t="s">
        <f>=HYPERLINK("https://leilaoonline.net/lote/detalhe/30682", " 04 TOTEN / PEDESTAL, SENDO 02 MEDINDO; 1,80 E 02 MEDINDO; 1,50. COM REGULAGEM")</f>
      </c>
      <c r="C59" s="4" t="inlineStr">
        <is>
          <t>Não vendido</t>
        </is>
      </c>
      <c r="D59" s="4" t="inlineStr">
        <is>
          <t>0</t>
        </is>
      </c>
      <c r="E59" s="5" t="inlineStr">
        <is>
          <t>200,00</t>
        </is>
      </c>
      <c r="F59" s="4" t="inlineStr">
        <is>
          <t>50.00</t>
        </is>
      </c>
    </row>
    <row collapsed="false" customFormat="false" customHeight="false" hidden="false" ht="12.1" outlineLevel="0" r="60">
      <c r="A60" s="5" t="s">
        <f>=HYPERLINK("https://leilaoonline.net/lote/detalhe/30649", "349")</f>
      </c>
      <c r="B60" s="4" t="s">
        <f>=HYPERLINK("https://leilaoonline.net/lote/detalhe/30649", "30 GARRAFAS DE VODKA 96, 1000ml CADA GARRAFA")</f>
      </c>
      <c r="C60" s="4" t="inlineStr">
        <is>
          <t>Não vendido</t>
        </is>
      </c>
      <c r="D60" s="4" t="inlineStr">
        <is>
          <t>1</t>
        </is>
      </c>
      <c r="E60" s="5" t="inlineStr">
        <is>
          <t>250,00</t>
        </is>
      </c>
      <c r="F60" s="4" t="inlineStr">
        <is>
          <t>50.00</t>
        </is>
      </c>
    </row>
    <row collapsed="false" customFormat="false" customHeight="false" hidden="false" ht="12.1" outlineLevel="0" r="61">
      <c r="A61" s="5" t="s">
        <f>=HYPERLINK("https://leilaoonline.net/lote/detalhe/30683", "350")</f>
      </c>
      <c r="B61" s="4" t="s">
        <f>=HYPERLINK("https://leilaoonline.net/lote/detalhe/30683", "LOTE COM 011 BANCOS P/ MOTOCICLETAS ANTIGAS")</f>
      </c>
      <c r="C61" s="4" t="inlineStr">
        <is>
          <t>Não vendido</t>
        </is>
      </c>
      <c r="D61" s="4" t="inlineStr">
        <is>
          <t>0</t>
        </is>
      </c>
      <c r="E61" s="5" t="inlineStr">
        <is>
          <t>180,00</t>
        </is>
      </c>
      <c r="F61" s="4" t="inlineStr">
        <is>
          <t>50.00</t>
        </is>
      </c>
    </row>
    <row collapsed="false" customFormat="false" customHeight="false" hidden="false" ht="12.1" outlineLevel="0" r="62">
      <c r="A62" s="5" t="s">
        <f>=HYPERLINK("https://leilaoonline.net/lote/detalhe/30720", "351")</f>
      </c>
      <c r="B62" s="4" t="s">
        <f>=HYPERLINK("https://leilaoonline.net/lote/detalhe/30720", "03 Garrafas de Bebidas, Sendo 01 Licor Amarula, 01 Vinho Cabernet Reserva Especial Salton Classic e 01 Vinho Bruta Safra de 2013.")</f>
      </c>
      <c r="C62" s="4" t="inlineStr">
        <is>
          <t>Não vendido</t>
        </is>
      </c>
      <c r="D62" s="4" t="inlineStr">
        <is>
          <t>1</t>
        </is>
      </c>
      <c r="E62" s="5" t="inlineStr">
        <is>
          <t>80,00</t>
        </is>
      </c>
      <c r="F62" s="4" t="inlineStr">
        <is>
          <t>50.00</t>
        </is>
      </c>
    </row>
    <row collapsed="false" customFormat="false" customHeight="false" hidden="false" ht="12.1" outlineLevel="0" r="63">
      <c r="A63" s="5" t="s">
        <f>=HYPERLINK("https://leilaoonline.net/lote/detalhe/30722", "352")</f>
      </c>
      <c r="B63" s="4" t="s">
        <f>=HYPERLINK("https://leilaoonline.net/lote/detalhe/30722", "MÁQUINA DE COSTURA, SINGER, TOTALMENTE ORIGINAL. RARIDADE PARA COLECIONADORES.(em funcionamento).")</f>
      </c>
      <c r="C63" s="4" t="inlineStr">
        <is>
          <t>Não vendido</t>
        </is>
      </c>
      <c r="D63" s="4" t="inlineStr">
        <is>
          <t>3</t>
        </is>
      </c>
      <c r="E63" s="5" t="inlineStr">
        <is>
          <t>250,00</t>
        </is>
      </c>
      <c r="F63" s="4" t="inlineStr">
        <is>
          <t>50.00</t>
        </is>
      </c>
    </row>
    <row collapsed="false" customFormat="false" customHeight="false" hidden="false" ht="12.1" outlineLevel="0" r="64">
      <c r="A64" s="5" t="s">
        <f>=HYPERLINK("https://leilaoonline.net/lote/detalhe/30678", "353")</f>
      </c>
      <c r="B64" s="4" t="s">
        <f>=HYPERLINK("https://leilaoonline.net/lote/detalhe/30678", "LOTE COM: 30 GARRAFAS DE CACHAÇA AMARELINHA ENVELHECIDA DIRETO DO BARRIL DE CARVALHO. (720 ml cada garrafa)")</f>
      </c>
      <c r="C64" s="4" t="inlineStr">
        <is>
          <t>Não vendido</t>
        </is>
      </c>
      <c r="D64" s="4" t="inlineStr">
        <is>
          <t>1</t>
        </is>
      </c>
      <c r="E64" s="5" t="inlineStr">
        <is>
          <t>250,00</t>
        </is>
      </c>
      <c r="F64" s="4" t="inlineStr">
        <is>
          <t>50.00</t>
        </is>
      </c>
    </row>
    <row collapsed="false" customFormat="false" customHeight="false" hidden="false" ht="12.1" outlineLevel="0" r="65">
      <c r="A65" s="5" t="s">
        <f>=HYPERLINK("https://leilaoonline.net/lote/detalhe/30684", "354")</f>
      </c>
      <c r="B65" s="4" t="s">
        <f>=HYPERLINK("https://leilaoonline.net/lote/detalhe/30684", "LOTE COM APROX. 50 CAPAS DE BANCO DE CICLOMOTORES ANTIGOS, MOBILETE MONARK CALOI CX , CALOI XR, GARELI E OUTRAS. PRODUTO ORIGINAL, SEM USO, ESTOQUE ANTIGO, DECADA DE 1980 , PARA COLECIONADORES. VÁRIAS CORES E MODELOS.")</f>
      </c>
      <c r="C65" s="4" t="inlineStr">
        <is>
          <t>Não vendido</t>
        </is>
      </c>
      <c r="D65" s="4" t="inlineStr">
        <is>
          <t>0</t>
        </is>
      </c>
      <c r="E65" s="5" t="inlineStr">
        <is>
          <t>240,00</t>
        </is>
      </c>
      <c r="F65" s="4" t="inlineStr">
        <is>
          <t>50.00</t>
        </is>
      </c>
    </row>
    <row collapsed="false" customFormat="false" customHeight="false" hidden="false" ht="12.1" outlineLevel="0" r="66">
      <c r="A66" s="5" t="s">
        <f>=HYPERLINK("https://leilaoonline.net/lote/detalhe/30662", "355")</f>
      </c>
      <c r="B66" s="4" t="s">
        <f>=HYPERLINK("https://leilaoonline.net/lote/detalhe/30662", " 04 UNIDADES DE PINGOMETROS, SENDO A GARRAFA DE 1000ml C/ SUPORTE DE PAREDE,  TORNEIRA E ROLHA, CHEIO DE CACHAÇA AMARELINHA ENVELHECIDA")</f>
      </c>
      <c r="C66" s="4" t="inlineStr">
        <is>
          <t>Vendido</t>
        </is>
      </c>
      <c r="D66" s="4" t="inlineStr">
        <is>
          <t>3</t>
        </is>
      </c>
      <c r="E66" s="5" t="inlineStr">
        <is>
          <t>150,00</t>
        </is>
      </c>
      <c r="F66" s="4" t="inlineStr">
        <is>
          <t>50.00</t>
        </is>
      </c>
    </row>
    <row collapsed="false" customFormat="false" customHeight="false" hidden="false" ht="12.1" outlineLevel="0" r="67">
      <c r="A67" s="5" t="s">
        <f>=HYPERLINK("https://leilaoonline.net/lote/detalhe/30681", "356")</f>
      </c>
      <c r="B67" s="4" t="s">
        <f>=HYPERLINK("https://leilaoonline.net/lote/detalhe/30681", "COLEÇÃO DE CELULARES ANTIGOS STARTAC E MOTOROLA TIJOLÃO DA DÉCADA DE 1990. SENDO 11 CELULARES E CRISTALEIRA ARTICULADA.")</f>
      </c>
      <c r="C67" s="4" t="inlineStr">
        <is>
          <t>Não vendido</t>
        </is>
      </c>
      <c r="D67" s="4" t="inlineStr">
        <is>
          <t>0</t>
        </is>
      </c>
      <c r="E67" s="5" t="inlineStr">
        <is>
          <t>200,00</t>
        </is>
      </c>
      <c r="F67" s="4" t="inlineStr">
        <is>
          <t>50.00</t>
        </is>
      </c>
    </row>
    <row collapsed="false" customFormat="false" customHeight="false" hidden="false" ht="12.1" outlineLevel="0" r="68">
      <c r="A68" s="5" t="s">
        <f>=HYPERLINK("https://leilaoonline.net/lote/detalhe/30719", "357")</f>
      </c>
      <c r="B68" s="4" t="s">
        <f>=HYPERLINK("https://leilaoonline.net/lote/detalhe/30719", "03 - Garrafas de Tequila José Cuervo.")</f>
      </c>
      <c r="C68" s="4" t="inlineStr">
        <is>
          <t>Não vendido</t>
        </is>
      </c>
      <c r="D68" s="4" t="inlineStr">
        <is>
          <t>1</t>
        </is>
      </c>
      <c r="E68" s="5" t="inlineStr">
        <is>
          <t>80,00</t>
        </is>
      </c>
      <c r="F68" s="4" t="inlineStr">
        <is>
          <t>50.00</t>
        </is>
      </c>
    </row>
    <row collapsed="false" customFormat="false" customHeight="false" hidden="false" ht="12.1" outlineLevel="0" r="69">
      <c r="A69" s="5" t="s">
        <f>=HYPERLINK("https://leilaoonline.net/lote/detalhe/30693", "358")</f>
      </c>
      <c r="B69" s="4" t="s">
        <f>=HYPERLINK("https://leilaoonline.net/lote/detalhe/30693", " 60 UNIDADES DE ACESSÓRIOS P/ CELULARES, SUPORTES P/ VEÍCULOS E CINTURA. (NOVOS (SEM USO).")</f>
      </c>
      <c r="C69" s="4" t="inlineStr">
        <is>
          <t>Não vendido</t>
        </is>
      </c>
      <c r="D69" s="4" t="inlineStr">
        <is>
          <t>0</t>
        </is>
      </c>
      <c r="E69" s="5" t="inlineStr">
        <is>
          <t>150,00</t>
        </is>
      </c>
      <c r="F69" s="4" t="inlineStr">
        <is>
          <t>50.00</t>
        </is>
      </c>
    </row>
    <row collapsed="false" customFormat="false" customHeight="false" hidden="false" ht="12.1" outlineLevel="0" r="70">
      <c r="A70" s="5" t="s">
        <f>=HYPERLINK("https://leilaoonline.net/lote/detalhe/30680", "359")</f>
      </c>
      <c r="B70" s="4" t="s">
        <f>=HYPERLINK("https://leilaoonline.net/lote/detalhe/30680", "LOTE COM: 30 GARRAFAS DE CACHAÇA SABOR JABUTICABA.")</f>
      </c>
      <c r="C70" s="4" t="inlineStr">
        <is>
          <t>Não vendido</t>
        </is>
      </c>
      <c r="D70" s="4" t="inlineStr">
        <is>
          <t>1</t>
        </is>
      </c>
      <c r="E70" s="5" t="inlineStr">
        <is>
          <t>250,00</t>
        </is>
      </c>
      <c r="F70" s="4" t="inlineStr">
        <is>
          <t>50.00</t>
        </is>
      </c>
    </row>
    <row collapsed="false" customFormat="false" customHeight="false" hidden="false" ht="12.1" outlineLevel="0" r="71">
      <c r="A71" s="5" t="s">
        <f>=HYPERLINK("https://leilaoonline.net/lote/detalhe/30700", "360")</f>
      </c>
      <c r="B71" s="4" t="s">
        <f>=HYPERLINK("https://leilaoonline.net/lote/detalhe/30700", " COLEÇÃO C/ 110 UNIDADES DE  CELULARES ANTIGOS , VÁRIAS MARCAS  E MODELOS DÉCADA DE 1990, ANTIGUIDADE PARA COLECIONADORES. (L-07, L-09 e L-18)")</f>
      </c>
      <c r="C71" s="4" t="inlineStr">
        <is>
          <t>Não vendido</t>
        </is>
      </c>
      <c r="D71" s="4" t="inlineStr">
        <is>
          <t>0</t>
        </is>
      </c>
      <c r="E71" s="5" t="inlineStr">
        <is>
          <t>290,00</t>
        </is>
      </c>
      <c r="F71" s="4" t="inlineStr">
        <is>
          <t>50.00</t>
        </is>
      </c>
    </row>
    <row collapsed="false" customFormat="false" customHeight="false" hidden="false" ht="12.1" outlineLevel="0" r="72">
      <c r="A72" s="5" t="s">
        <f>=HYPERLINK("https://leilaoonline.net/lote/detalhe/30728", "361")</f>
      </c>
      <c r="B72" s="4" t="s">
        <f>=HYPERLINK("https://leilaoonline.net/lote/detalhe/30728", "10 UNIDADES DE CANTIL EM INOX, 240ml CADA, CHEIOS DE VODKA.(Novo na Caixa).")</f>
      </c>
      <c r="C72" s="4" t="inlineStr">
        <is>
          <t>Não vendido</t>
        </is>
      </c>
      <c r="D72" s="4" t="inlineStr">
        <is>
          <t>1</t>
        </is>
      </c>
      <c r="E72" s="5" t="inlineStr">
        <is>
          <t>200,00</t>
        </is>
      </c>
      <c r="F72" s="4" t="inlineStr">
        <is>
          <t>50.00</t>
        </is>
      </c>
    </row>
    <row collapsed="false" customFormat="false" customHeight="false" hidden="false" ht="12.1" outlineLevel="0" r="73">
      <c r="A73" s="5" t="s">
        <f>=HYPERLINK("https://leilaoonline.net/lote/detalhe/30686", "362")</f>
      </c>
      <c r="B73" s="4" t="s">
        <f>=HYPERLINK("https://leilaoonline.net/lote/detalhe/30686", " LOTE CONTENDO 11 UNIDADES DE DISPENSER DE VARIOS MODELOS E SEGMENTOS.")</f>
      </c>
      <c r="C73" s="4" t="inlineStr">
        <is>
          <t>Não vendido</t>
        </is>
      </c>
      <c r="D73" s="4" t="inlineStr">
        <is>
          <t>0</t>
        </is>
      </c>
      <c r="E73" s="5" t="inlineStr">
        <is>
          <t>50,00</t>
        </is>
      </c>
      <c r="F73" s="4" t="inlineStr">
        <is>
          <t>50.00</t>
        </is>
      </c>
    </row>
    <row collapsed="false" customFormat="false" customHeight="false" hidden="false" ht="12.1" outlineLevel="0" r="74">
      <c r="A74" s="5" t="s">
        <f>=HYPERLINK("https://leilaoonline.net/lote/detalhe/30732", "363")</f>
      </c>
      <c r="B74" s="4" t="s">
        <f>=HYPERLINK("https://leilaoonline.net/lote/detalhe/30732", " 30 GARRAFAS DE CACHAÇA SABOR UMBURANA MEL, 700ml CADA GARRAFA")</f>
      </c>
      <c r="C74" s="4" t="inlineStr">
        <is>
          <t>Não vendido</t>
        </is>
      </c>
      <c r="D74" s="4" t="inlineStr">
        <is>
          <t>0</t>
        </is>
      </c>
      <c r="E74" s="5" t="inlineStr">
        <is>
          <t>250,00</t>
        </is>
      </c>
      <c r="F74" s="4" t="inlineStr">
        <is>
          <t>50.00</t>
        </is>
      </c>
    </row>
    <row collapsed="false" customFormat="false" customHeight="false" hidden="false" ht="12.1" outlineLevel="0" r="75">
      <c r="A75" s="5" t="s">
        <f>=HYPERLINK("https://leilaoonline.net/lote/detalhe/30687", "364")</f>
      </c>
      <c r="B75" s="4" t="s">
        <f>=HYPERLINK("https://leilaoonline.net/lote/detalhe/30687", " LOTE CONTENDO APROX. 25 CHUVEIROS")</f>
      </c>
      <c r="C75" s="4" t="inlineStr">
        <is>
          <t>Não vendido</t>
        </is>
      </c>
      <c r="D75" s="4" t="inlineStr">
        <is>
          <t>0</t>
        </is>
      </c>
      <c r="E75" s="5" t="inlineStr">
        <is>
          <t>200,00</t>
        </is>
      </c>
      <c r="F75" s="4" t="inlineStr">
        <is>
          <t>50.00</t>
        </is>
      </c>
    </row>
    <row collapsed="false" customFormat="false" customHeight="false" hidden="false" ht="12.1" outlineLevel="0" r="76">
      <c r="A76" s="5" t="s">
        <f>=HYPERLINK("https://leilaoonline.net/lote/detalhe/30730", "365")</f>
      </c>
      <c r="B76" s="4" t="s">
        <f>=HYPERLINK("https://leilaoonline.net/lote/detalhe/30730", "01 BARRIL DE CARVALHO ARTESANAL CAPACIDADE (1,4 LITRO), CHEIO DE CACHAÇA ARTESANAL AMARELINHA ENVELHECIDA NO BARRIL DE CARVALHO")</f>
      </c>
      <c r="C76" s="4" t="inlineStr">
        <is>
          <t>Vendido</t>
        </is>
      </c>
      <c r="D76" s="4" t="inlineStr">
        <is>
          <t>1</t>
        </is>
      </c>
      <c r="E76" s="5" t="inlineStr">
        <is>
          <t>100,00</t>
        </is>
      </c>
      <c r="F76" s="4" t="inlineStr">
        <is>
          <t>50.00</t>
        </is>
      </c>
    </row>
    <row collapsed="false" customFormat="false" customHeight="false" hidden="false" ht="12.1" outlineLevel="0" r="77">
      <c r="A77" s="5" t="s">
        <f>=HYPERLINK("https://leilaoonline.net/lote/detalhe/30688", "366")</f>
      </c>
      <c r="B77" s="4" t="s">
        <f>=HYPERLINK("https://leilaoonline.net/lote/detalhe/30688", " LOTE C/ APROX. 30 UNIDADES DE TONER, VARIAS MARCAS E MODELOS")</f>
      </c>
      <c r="C77" s="4" t="inlineStr">
        <is>
          <t>Não vendido</t>
        </is>
      </c>
      <c r="D77" s="4" t="inlineStr">
        <is>
          <t>0</t>
        </is>
      </c>
      <c r="E77" s="5" t="inlineStr">
        <is>
          <t>190,00</t>
        </is>
      </c>
      <c r="F77" s="4" t="inlineStr">
        <is>
          <t>50.00</t>
        </is>
      </c>
    </row>
    <row collapsed="false" customFormat="false" customHeight="false" hidden="false" ht="12.1" outlineLevel="0" r="78">
      <c r="A78" s="5" t="s">
        <f>=HYPERLINK("https://leilaoonline.net/lote/detalhe/30733", "367")</f>
      </c>
      <c r="B78" s="4" t="s">
        <f>=HYPERLINK("https://leilaoonline.net/lote/detalhe/30733", "30 GARRAFAS DE CACHAÇA SABOR COQUINHO COM MEL")</f>
      </c>
      <c r="C78" s="4" t="inlineStr">
        <is>
          <t>Vendido</t>
        </is>
      </c>
      <c r="D78" s="4" t="inlineStr">
        <is>
          <t>2</t>
        </is>
      </c>
      <c r="E78" s="5" t="inlineStr">
        <is>
          <t>400,00</t>
        </is>
      </c>
      <c r="F78" s="4" t="inlineStr">
        <is>
          <t>50.00</t>
        </is>
      </c>
    </row>
    <row collapsed="false" customFormat="false" customHeight="false" hidden="false" ht="12.1" outlineLevel="0" r="79">
      <c r="A79" s="5" t="s">
        <f>=HYPERLINK("https://leilaoonline.net/lote/detalhe/30703", "368")</f>
      </c>
      <c r="B79" s="4" t="s">
        <f>=HYPERLINK("https://leilaoonline.net/lote/detalhe/30703", "LOTE CONTENDO: 03 JAQUETAS DE COURO SINTÉTICO.")</f>
      </c>
      <c r="C79" s="4" t="inlineStr">
        <is>
          <t>Não vendido</t>
        </is>
      </c>
      <c r="D79" s="4" t="inlineStr">
        <is>
          <t>0</t>
        </is>
      </c>
      <c r="E79" s="5" t="inlineStr">
        <is>
          <t>150,00</t>
        </is>
      </c>
      <c r="F79" s="4" t="inlineStr">
        <is>
          <t>50.00</t>
        </is>
      </c>
    </row>
    <row collapsed="false" customFormat="false" customHeight="false" hidden="false" ht="12.1" outlineLevel="0" r="80">
      <c r="A80" s="5" t="s">
        <f>=HYPERLINK("https://leilaoonline.net/lote/detalhe/30734", "369")</f>
      </c>
      <c r="B80" s="4" t="s">
        <f>=HYPERLINK("https://leilaoonline.net/lote/detalhe/30734", "30 GARRAFAS DE CACHAÇA SABOR AMARULA")</f>
      </c>
      <c r="C80" s="4" t="inlineStr">
        <is>
          <t>Não vendido</t>
        </is>
      </c>
      <c r="D80" s="4" t="inlineStr">
        <is>
          <t>1</t>
        </is>
      </c>
      <c r="E80" s="5" t="inlineStr">
        <is>
          <t>250,00</t>
        </is>
      </c>
      <c r="F80" s="4" t="inlineStr">
        <is>
          <t>50.00</t>
        </is>
      </c>
    </row>
    <row collapsed="false" customFormat="false" customHeight="false" hidden="false" ht="12.1" outlineLevel="0" r="81">
      <c r="A81" s="5" t="s">
        <f>=HYPERLINK("https://leilaoonline.net/lote/detalhe/30704", "370")</f>
      </c>
      <c r="B81" s="4" t="s">
        <f>=HYPERLINK("https://leilaoonline.net/lote/detalhe/30704", "Diversas churrasqueiras elétricas e Peças.")</f>
      </c>
      <c r="C81" s="4" t="inlineStr">
        <is>
          <t>Não vendido</t>
        </is>
      </c>
      <c r="D81" s="4" t="inlineStr">
        <is>
          <t>0</t>
        </is>
      </c>
      <c r="E81" s="5" t="inlineStr">
        <is>
          <t>190,00</t>
        </is>
      </c>
      <c r="F81" s="4" t="inlineStr">
        <is>
          <t>50.00</t>
        </is>
      </c>
    </row>
    <row collapsed="false" customFormat="false" customHeight="false" hidden="false" ht="12.1" outlineLevel="0" r="82">
      <c r="A82" s="5" t="s">
        <f>=HYPERLINK("https://leilaoonline.net/lote/detalhe/30661", "371")</f>
      </c>
      <c r="B82" s="4" t="s">
        <f>=HYPERLINK("https://leilaoonline.net/lote/detalhe/30661", " 30 GARRAFAS DE VINHOS, TINTO SUAVE, TINTO SECO, BRANCO SUAVE, BRANCO SECO E ROSADO, SAFRA DELVIGO LEGÍTIMO, DE SANTA CATARINA")</f>
      </c>
      <c r="C82" s="4" t="inlineStr">
        <is>
          <t>Não vendido</t>
        </is>
      </c>
      <c r="D82" s="4" t="inlineStr">
        <is>
          <t>0</t>
        </is>
      </c>
      <c r="E82" s="5" t="inlineStr">
        <is>
          <t>300,00</t>
        </is>
      </c>
      <c r="F82" s="4" t="inlineStr">
        <is>
          <t>50.00</t>
        </is>
      </c>
    </row>
    <row collapsed="false" customFormat="false" customHeight="false" hidden="false" ht="12.1" outlineLevel="0" r="83">
      <c r="A83" s="5" t="s">
        <f>=HYPERLINK("https://leilaoonline.net/lote/detalhe/30705", "372")</f>
      </c>
      <c r="B83" s="4" t="s">
        <f>=HYPERLINK("https://leilaoonline.net/lote/detalhe/30705", "27 peças  de Lingerie da marca Valisere (18 sutiãs e 09 calcinhas). (Novo) sem uso.")</f>
      </c>
      <c r="C83" s="4" t="inlineStr">
        <is>
          <t>Não vendido</t>
        </is>
      </c>
      <c r="D83" s="4" t="inlineStr">
        <is>
          <t>0</t>
        </is>
      </c>
      <c r="E83" s="5" t="inlineStr">
        <is>
          <t>450,00</t>
        </is>
      </c>
      <c r="F83" s="4" t="inlineStr">
        <is>
          <t>50.00</t>
        </is>
      </c>
    </row>
    <row collapsed="false" customFormat="false" customHeight="false" hidden="false" ht="12.1" outlineLevel="0" r="84">
      <c r="A84" s="5" t="s">
        <f>=HYPERLINK("https://leilaoonline.net/lote/detalhe/30669", "373")</f>
      </c>
      <c r="B84" s="4" t="s">
        <f>=HYPERLINK("https://leilaoonline.net/lote/detalhe/30669", " 30 GARRAFAS DE VINHO TINTO SUAVE. SAFRA DELVIGO. LEGÍTIMO DE SANTA CATARINA")</f>
      </c>
      <c r="C84" s="4" t="inlineStr">
        <is>
          <t>Não vendido</t>
        </is>
      </c>
      <c r="D84" s="4" t="inlineStr">
        <is>
          <t>0</t>
        </is>
      </c>
      <c r="E84" s="5" t="inlineStr">
        <is>
          <t>300,00</t>
        </is>
      </c>
      <c r="F84" s="4" t="inlineStr">
        <is>
          <t>50.00</t>
        </is>
      </c>
    </row>
    <row collapsed="false" customFormat="false" customHeight="false" hidden="false" ht="12.1" outlineLevel="0" r="85">
      <c r="A85" s="5" t="s">
        <f>=HYPERLINK("https://leilaoonline.net/lote/detalhe/30706", "374")</f>
      </c>
      <c r="B85" s="4" t="s">
        <f>=HYPERLINK("https://leilaoonline.net/lote/detalhe/30706", "JUKEBOX Luxuosa. Modelo Clássico, Retrô, Vintage, Rádio/ MP3/ USB. (EM FUNCIONAMENTO)")</f>
      </c>
      <c r="C85" s="4" t="inlineStr">
        <is>
          <t>Não vendido</t>
        </is>
      </c>
      <c r="D85" s="4" t="inlineStr">
        <is>
          <t>19</t>
        </is>
      </c>
      <c r="E85" s="5" t="inlineStr">
        <is>
          <t>4.300,00</t>
        </is>
      </c>
      <c r="F85" s="4" t="inlineStr">
        <is>
          <t>100.00</t>
        </is>
      </c>
    </row>
    <row collapsed="false" customFormat="false" customHeight="false" hidden="false" ht="12.1" outlineLevel="0" r="86">
      <c r="A86" s="5" t="s">
        <f>=HYPERLINK("https://leilaoonline.net/lote/detalhe/30670", "375")</f>
      </c>
      <c r="B86" s="4" t="s">
        <f>=HYPERLINK("https://leilaoonline.net/lote/detalhe/30670", " 30 GARRAFAS DE VINHO TINTO SECO. SAFRA DELVIGO. LEGÍTIMO DE SANTA CATARINA")</f>
      </c>
      <c r="C86" s="4" t="inlineStr">
        <is>
          <t>Não vendido</t>
        </is>
      </c>
      <c r="D86" s="4" t="inlineStr">
        <is>
          <t>0</t>
        </is>
      </c>
      <c r="E86" s="5" t="inlineStr">
        <is>
          <t>300,00</t>
        </is>
      </c>
      <c r="F86" s="4" t="inlineStr">
        <is>
          <t>50.00</t>
        </is>
      </c>
    </row>
    <row collapsed="false" customFormat="false" customHeight="false" hidden="false" ht="12.1" outlineLevel="0" r="87">
      <c r="A87" s="5" t="s">
        <f>=HYPERLINK("https://leilaoonline.net/lote/detalhe/30690", "376")</f>
      </c>
      <c r="B87" s="4" t="s">
        <f>=HYPERLINK("https://leilaoonline.net/lote/detalhe/30690", "02 UNIDADES DE TAPETE PARA SALA L AMOUR MING 80 LINHAS, COR SALMÃO E MARROM, NOVO ( SEM USO). ( T-01)")</f>
      </c>
      <c r="C87" s="4" t="inlineStr">
        <is>
          <t>Não vendido</t>
        </is>
      </c>
      <c r="D87" s="4" t="inlineStr">
        <is>
          <t>0</t>
        </is>
      </c>
      <c r="E87" s="5" t="inlineStr">
        <is>
          <t>240,00</t>
        </is>
      </c>
      <c r="F87" s="4" t="inlineStr">
        <is>
          <t>50.00</t>
        </is>
      </c>
    </row>
    <row collapsed="false" customFormat="false" customHeight="false" hidden="false" ht="12.1" outlineLevel="0" r="88">
      <c r="A88" s="5" t="s">
        <f>=HYPERLINK("https://leilaoonline.net/lote/detalhe/30667", "377")</f>
      </c>
      <c r="B88" s="4" t="s">
        <f>=HYPERLINK("https://leilaoonline.net/lote/detalhe/30667", " 30 GARRAFAS DE VINHO BRANCO SUAVE. SAFRA DELVIGO. LEGÍTIMO DE SANTA CATARINA")</f>
      </c>
      <c r="C88" s="4" t="inlineStr">
        <is>
          <t>Não vendido</t>
        </is>
      </c>
      <c r="D88" s="4" t="inlineStr">
        <is>
          <t>0</t>
        </is>
      </c>
      <c r="E88" s="5" t="inlineStr">
        <is>
          <t>300,00</t>
        </is>
      </c>
      <c r="F88" s="4" t="inlineStr">
        <is>
          <t>50.00</t>
        </is>
      </c>
    </row>
    <row collapsed="false" customFormat="false" customHeight="false" hidden="false" ht="12.1" outlineLevel="0" r="89">
      <c r="A89" s="5" t="s">
        <f>=HYPERLINK("https://leilaoonline.net/lote/detalhe/30689", "378")</f>
      </c>
      <c r="B89" s="4" t="s">
        <f>=HYPERLINK("https://leilaoonline.net/lote/detalhe/30689", " 02 UNIDADES DE TAPETE  PARA SALA L AMOUR  MING 80 LINHAS, COR BEGE E MARROM,  NOVO ( SEM USO). ( T-02)")</f>
      </c>
      <c r="C89" s="4" t="inlineStr">
        <is>
          <t>Não vendido</t>
        </is>
      </c>
      <c r="D89" s="4" t="inlineStr">
        <is>
          <t>0</t>
        </is>
      </c>
      <c r="E89" s="5" t="inlineStr">
        <is>
          <t>240,00</t>
        </is>
      </c>
      <c r="F89" s="4" t="inlineStr">
        <is>
          <t>50.00</t>
        </is>
      </c>
    </row>
    <row collapsed="false" customFormat="false" customHeight="false" hidden="false" ht="12.1" outlineLevel="0" r="90">
      <c r="A90" s="5" t="s">
        <f>=HYPERLINK("https://leilaoonline.net/lote/detalhe/30735", "379")</f>
      </c>
      <c r="B90" s="4" t="s">
        <f>=HYPERLINK("https://leilaoonline.net/lote/detalhe/30735", " 01 BARRIL DE CARVALHO ARTESANAL CAPACIDADE (6,5 LITROS), CHEIO DE CACHAÇA ARTESANAL AMARELINHA ENVELHECIDA NO BARRIL DE CARVALHO")</f>
      </c>
      <c r="C90" s="4" t="inlineStr">
        <is>
          <t>Não vendido</t>
        </is>
      </c>
      <c r="D90" s="4" t="inlineStr">
        <is>
          <t>1</t>
        </is>
      </c>
      <c r="E90" s="5" t="inlineStr">
        <is>
          <t>150,00</t>
        </is>
      </c>
      <c r="F90" s="4" t="inlineStr">
        <is>
          <t>50.00</t>
        </is>
      </c>
    </row>
    <row collapsed="false" customFormat="false" customHeight="false" hidden="false" ht="12.1" outlineLevel="0" r="91">
      <c r="A91" s="5" t="s">
        <f>=HYPERLINK("https://leilaoonline.net/lote/detalhe/30692", "380")</f>
      </c>
      <c r="B91" s="4" t="s">
        <f>=HYPERLINK("https://leilaoonline.net/lote/detalhe/30692", " 02 UNIDADES DE TAPETE  PARA SALA L AMOUR  MING 80 LINHAS, COR SALMÃO E MARROM,  NOVO ( SEM USO). ( T-04)")</f>
      </c>
      <c r="C91" s="4" t="inlineStr">
        <is>
          <t>Não vendido</t>
        </is>
      </c>
      <c r="D91" s="4" t="inlineStr">
        <is>
          <t>0</t>
        </is>
      </c>
      <c r="E91" s="5" t="inlineStr">
        <is>
          <t>240,00</t>
        </is>
      </c>
      <c r="F91" s="4" t="inlineStr">
        <is>
          <t>50.00</t>
        </is>
      </c>
    </row>
    <row collapsed="false" customFormat="false" customHeight="false" hidden="false" ht="12.1" outlineLevel="0" r="92">
      <c r="A92" s="5" t="s">
        <f>=HYPERLINK("https://leilaoonline.net/lote/detalhe/30668", "381")</f>
      </c>
      <c r="B92" s="4" t="s">
        <f>=HYPERLINK("https://leilaoonline.net/lote/detalhe/30668", " 30 GARRAFAS DE VINHO ROSADO. SAFRA DELVIGO. LEGÍTIMO DE SANTA CATARINA")</f>
      </c>
      <c r="C92" s="4" t="inlineStr">
        <is>
          <t>Não vendido</t>
        </is>
      </c>
      <c r="D92" s="4" t="inlineStr">
        <is>
          <t>0</t>
        </is>
      </c>
      <c r="E92" s="5" t="inlineStr">
        <is>
          <t>300,00</t>
        </is>
      </c>
      <c r="F92" s="4" t="inlineStr">
        <is>
          <t>50.00</t>
        </is>
      </c>
    </row>
    <row collapsed="false" customFormat="false" customHeight="false" hidden="false" ht="12.1" outlineLevel="0" r="93">
      <c r="A93" s="5" t="s">
        <f>=HYPERLINK("https://leilaoonline.net/lote/detalhe/30691", "382")</f>
      </c>
      <c r="B93" s="4" t="s">
        <f>=HYPERLINK("https://leilaoonline.net/lote/detalhe/30691", " 02 UNIDADES DE TAPETE  PARA SALA L AMOUR  MING 80 LINHAS, COR AMARELA E AZUL,  NOVO ( SEM USO). ( T-05)")</f>
      </c>
      <c r="C93" s="4" t="inlineStr">
        <is>
          <t>Não vendido</t>
        </is>
      </c>
      <c r="D93" s="4" t="inlineStr">
        <is>
          <t>0</t>
        </is>
      </c>
      <c r="E93" s="5" t="inlineStr">
        <is>
          <t>240,00</t>
        </is>
      </c>
      <c r="F93" s="4" t="inlineStr">
        <is>
          <t>50.00</t>
        </is>
      </c>
    </row>
    <row collapsed="false" customFormat="false" customHeight="false" hidden="false" ht="12.1" outlineLevel="0" r="94">
      <c r="A94" s="5" t="s">
        <f>=HYPERLINK("https://leilaoonline.net/lote/detalhe/30672", "383")</f>
      </c>
      <c r="B94" s="4" t="s">
        <f>=HYPERLINK("https://leilaoonline.net/lote/detalhe/30672", "LOTE COM 30 GARRAFAS DE VINHO TINTO SECO.")</f>
      </c>
      <c r="C94" s="4" t="inlineStr">
        <is>
          <t>Não vendido</t>
        </is>
      </c>
      <c r="D94" s="4" t="inlineStr">
        <is>
          <t>0</t>
        </is>
      </c>
      <c r="E94" s="5" t="inlineStr">
        <is>
          <t>300,00</t>
        </is>
      </c>
      <c r="F94" s="4" t="inlineStr">
        <is>
          <t>50.00</t>
        </is>
      </c>
    </row>
    <row collapsed="false" customFormat="false" customHeight="false" hidden="false" ht="12.1" outlineLevel="0" r="95">
      <c r="A95" s="5" t="s">
        <f>=HYPERLINK("https://leilaoonline.net/lote/detalhe/31583", "384")</f>
      </c>
      <c r="B95" s="4" t="s">
        <f>=HYPERLINK("https://leilaoonline.net/lote/detalhe/31583", " LOTE CONTENDO 04 EQUIPAMENTOS, SENDO 02 Alicate Digital Amperímetro Minipa (Et-3920 e Et-3810), 01 Multímetro Digital Fluke E 01 Termômetro Infravermelho Com Mira Laser Mt-350")</f>
      </c>
      <c r="C95" s="4" t="inlineStr">
        <is>
          <t>Não vendido</t>
        </is>
      </c>
      <c r="D95" s="4" t="inlineStr">
        <is>
          <t>2</t>
        </is>
      </c>
      <c r="E95" s="5" t="inlineStr">
        <is>
          <t>250,00</t>
        </is>
      </c>
      <c r="F95" s="4" t="inlineStr">
        <is>
          <t>50.00</t>
        </is>
      </c>
    </row>
    <row collapsed="false" customFormat="false" customHeight="false" hidden="false" ht="12.1" outlineLevel="0" r="96">
      <c r="A96" s="5" t="s">
        <f>=HYPERLINK("https://leilaoonline.net/lote/detalhe/30671", "385")</f>
      </c>
      <c r="B96" s="4" t="s">
        <f>=HYPERLINK("https://leilaoonline.net/lote/detalhe/30671", "LOTE COM 30 GARRAFAS DE VINHO TINTO SUAVE.")</f>
      </c>
      <c r="C96" s="4" t="inlineStr">
        <is>
          <t>Não vendido</t>
        </is>
      </c>
      <c r="D96" s="4" t="inlineStr">
        <is>
          <t>0</t>
        </is>
      </c>
      <c r="E96" s="5" t="inlineStr">
        <is>
          <t>300,00</t>
        </is>
      </c>
      <c r="F96" s="4" t="inlineStr">
        <is>
          <t>50.00</t>
        </is>
      </c>
    </row>
    <row collapsed="false" customFormat="false" customHeight="false" hidden="false" ht="12.1" outlineLevel="0" r="97">
      <c r="A97" s="5" t="s">
        <f>=HYPERLINK("https://leilaoonline.net/lote/detalhe/31585", "386")</f>
      </c>
      <c r="B97" s="4" t="s">
        <f>=HYPERLINK("https://leilaoonline.net/lote/detalhe/31585", " LOTE C/ 06 EQUIPAMENTOS DE MEDIÇÃO DE PRESSÃO, OXIGÊNIO E TEMPERATURA")</f>
      </c>
      <c r="C97" s="4" t="inlineStr">
        <is>
          <t>Não vendido</t>
        </is>
      </c>
      <c r="D97" s="4" t="inlineStr">
        <is>
          <t>0</t>
        </is>
      </c>
      <c r="E97" s="5" t="inlineStr">
        <is>
          <t>200,00</t>
        </is>
      </c>
      <c r="F97" s="4" t="inlineStr">
        <is>
          <t>50.00</t>
        </is>
      </c>
    </row>
    <row collapsed="false" customFormat="false" customHeight="false" hidden="false" ht="12.1" outlineLevel="0" r="98">
      <c r="A98" s="5" t="s">
        <f>=HYPERLINK("https://leilaoonline.net/lote/detalhe/30673", "387")</f>
      </c>
      <c r="B98" s="4" t="s">
        <f>=HYPERLINK("https://leilaoonline.net/lote/detalhe/30673", "10 GARRAFÕES DE VINHO TINTO SUAVE. 02 LITROS CADA..")</f>
      </c>
      <c r="C98" s="4" t="inlineStr">
        <is>
          <t>Não vendido</t>
        </is>
      </c>
      <c r="D98" s="4" t="inlineStr">
        <is>
          <t>0</t>
        </is>
      </c>
      <c r="E98" s="5" t="inlineStr">
        <is>
          <t>200,00</t>
        </is>
      </c>
      <c r="F98" s="4" t="inlineStr">
        <is>
          <t>50.00</t>
        </is>
      </c>
    </row>
    <row collapsed="false" customFormat="false" customHeight="false" hidden="false" ht="12.1" outlineLevel="0" r="99">
      <c r="A99" s="5" t="s">
        <f>=HYPERLINK("https://leilaoonline.net/lote/detalhe/31584", "388")</f>
      </c>
      <c r="B99" s="4" t="s">
        <f>=HYPERLINK("https://leilaoonline.net/lote/detalhe/31584", " LOTE C/ 12 MEDIDORES TERMÔMETRO / TEMPERATURA.")</f>
      </c>
      <c r="C99" s="4" t="inlineStr">
        <is>
          <t>Não vendido</t>
        </is>
      </c>
      <c r="D99" s="4" t="inlineStr">
        <is>
          <t>0</t>
        </is>
      </c>
      <c r="E99" s="5" t="inlineStr">
        <is>
          <t>150,00</t>
        </is>
      </c>
      <c r="F99" s="4" t="inlineStr">
        <is>
          <t>50.00</t>
        </is>
      </c>
    </row>
    <row collapsed="false" customFormat="false" customHeight="false" hidden="false" ht="12.1" outlineLevel="0" r="100">
      <c r="A100" s="5" t="s">
        <f>=HYPERLINK("https://leilaoonline.net/lote/detalhe/30729", "389")</f>
      </c>
      <c r="B100" s="4" t="s">
        <f>=HYPERLINK("https://leilaoonline.net/lote/detalhe/30729", "10 UNIDADES DE CANTIL EM INOX, 240ml CADA, CHEIOS DE VODKA.(Novo na Caixa).")</f>
      </c>
      <c r="C100" s="4" t="inlineStr">
        <is>
          <t>Não vendido</t>
        </is>
      </c>
      <c r="D100" s="4" t="inlineStr">
        <is>
          <t>1</t>
        </is>
      </c>
      <c r="E100" s="5" t="inlineStr">
        <is>
          <t>200,00</t>
        </is>
      </c>
      <c r="F100" s="4" t="inlineStr">
        <is>
          <t>50.00</t>
        </is>
      </c>
    </row>
    <row collapsed="false" customFormat="false" customHeight="false" hidden="false" ht="12.1" outlineLevel="0" r="101">
      <c r="A101" s="5" t="s">
        <f>=HYPERLINK("https://leilaoonline.net/lote/detalhe/31589", "390")</f>
      </c>
      <c r="B101" s="4" t="s">
        <f>=HYPERLINK("https://leilaoonline.net/lote/detalhe/31589", " 01- APARELHO Mi5500 Megôhmetro Megabras")</f>
      </c>
      <c r="C101" s="4" t="inlineStr">
        <is>
          <t>Vendido</t>
        </is>
      </c>
      <c r="D101" s="4" t="inlineStr">
        <is>
          <t>3</t>
        </is>
      </c>
      <c r="E101" s="5" t="inlineStr">
        <is>
          <t>450,00</t>
        </is>
      </c>
      <c r="F101" s="4" t="inlineStr">
        <is>
          <t>50.00</t>
        </is>
      </c>
    </row>
    <row collapsed="false" customFormat="false" customHeight="false" hidden="false" ht="12.1" outlineLevel="0" r="102">
      <c r="A102" s="5" t="s">
        <f>=HYPERLINK("https://leilaoonline.net/lote/detalhe/30674", "391")</f>
      </c>
      <c r="B102" s="4" t="s">
        <f>=HYPERLINK("https://leilaoonline.net/lote/detalhe/30674", "10 GARRAFÕES DE VINHO TINTO SECO. 02 LITROS CADA..")</f>
      </c>
      <c r="C102" s="4" t="inlineStr">
        <is>
          <t>Não vendido</t>
        </is>
      </c>
      <c r="D102" s="4" t="inlineStr">
        <is>
          <t>0</t>
        </is>
      </c>
      <c r="E102" s="5" t="inlineStr">
        <is>
          <t>200,00</t>
        </is>
      </c>
      <c r="F102" s="4" t="inlineStr">
        <is>
          <t>50.00</t>
        </is>
      </c>
    </row>
    <row collapsed="false" customFormat="false" customHeight="false" hidden="false" ht="12.1" outlineLevel="0" r="103">
      <c r="A103" s="5" t="s">
        <f>=HYPERLINK("https://leilaoonline.net/lote/detalhe/31586", "392")</f>
      </c>
      <c r="B103" s="4" t="s">
        <f>=HYPERLINK("https://leilaoonline.net/lote/detalhe/31586", " LOTE C/ 04 EQUIPAMENTOS, SENDO: 01 Luximetro Digital Portátil - LD-300 Instrutherm, 01 Medidor de Oxigênio Maxtec, 01 Alicate Amperímetro Digital ET-3920 Minipa e 01 Alicate Amperímetro Digital Fluke 336")</f>
      </c>
      <c r="C103" s="4" t="inlineStr">
        <is>
          <t>Não vendido</t>
        </is>
      </c>
      <c r="D103" s="4" t="inlineStr">
        <is>
          <t>0</t>
        </is>
      </c>
      <c r="E103" s="5" t="inlineStr">
        <is>
          <t>200,00</t>
        </is>
      </c>
      <c r="F103" s="4" t="inlineStr">
        <is>
          <t>50.00</t>
        </is>
      </c>
    </row>
    <row collapsed="false" customFormat="false" customHeight="false" hidden="false" ht="12.1" outlineLevel="0" r="104">
      <c r="A104" s="5" t="s">
        <f>=HYPERLINK("https://leilaoonline.net/lote/detalhe/30675", "393")</f>
      </c>
      <c r="B104" s="4" t="s">
        <f>=HYPERLINK("https://leilaoonline.net/lote/detalhe/30675", " 30 GARRAFAS, SENDO: 10 DE LICOR DE COQUINHO MEL, 10 DE COQUETEL DE PÊSSEGO E 10 DE COQUETEL DE MARACUJÁ.")</f>
      </c>
      <c r="C104" s="4" t="inlineStr">
        <is>
          <t>Não vendido</t>
        </is>
      </c>
      <c r="D104" s="4" t="inlineStr">
        <is>
          <t>1</t>
        </is>
      </c>
      <c r="E104" s="5" t="inlineStr">
        <is>
          <t>250,00</t>
        </is>
      </c>
      <c r="F104" s="4" t="inlineStr">
        <is>
          <t>50.00</t>
        </is>
      </c>
    </row>
    <row collapsed="false" customFormat="false" customHeight="false" hidden="false" ht="12.1" outlineLevel="0" r="105">
      <c r="A105" s="5" t="s">
        <f>=HYPERLINK("https://leilaoonline.net/lote/detalhe/31587", "394")</f>
      </c>
      <c r="B105" s="4" t="s">
        <f>=HYPERLINK("https://leilaoonline.net/lote/detalhe/31587", " LOTE C/ 05 EQUIPAMENTOS: 01 Multímetro Digital Fluke 787, 01 Luximetro Digital Portátil - LD-300 Instrutherm, 01 Termo-Higrômetros - MT-241 Minipa,  01  Gerador de Sinal Gs-420 TNK e 01 Teclado Digitador de senha GPTronics")</f>
      </c>
      <c r="C105" s="4" t="inlineStr">
        <is>
          <t>Vendido</t>
        </is>
      </c>
      <c r="D105" s="4" t="inlineStr">
        <is>
          <t>2</t>
        </is>
      </c>
      <c r="E105" s="5" t="inlineStr">
        <is>
          <t>250,00</t>
        </is>
      </c>
      <c r="F105" s="4" t="inlineStr">
        <is>
          <t>50.00</t>
        </is>
      </c>
    </row>
    <row collapsed="false" customFormat="false" customHeight="false" hidden="false" ht="12.1" outlineLevel="0" r="106">
      <c r="A106" s="5" t="s">
        <f>=HYPERLINK("https://leilaoonline.net/lote/detalhe/30707", "395")</f>
      </c>
      <c r="B106" s="4" t="s">
        <f>=HYPERLINK("https://leilaoonline.net/lote/detalhe/30707", "30 GARRAFAS DE CACHAÇA BLEND AMADEIRADA, 700ml CADA GARRAFA")</f>
      </c>
      <c r="C106" s="4" t="inlineStr">
        <is>
          <t>Não vendido</t>
        </is>
      </c>
      <c r="D106" s="4" t="inlineStr">
        <is>
          <t>0</t>
        </is>
      </c>
      <c r="E106" s="5" t="inlineStr">
        <is>
          <t>250,00</t>
        </is>
      </c>
      <c r="F106" s="4" t="inlineStr">
        <is>
          <t>50.00</t>
        </is>
      </c>
    </row>
    <row collapsed="false" customFormat="false" customHeight="false" hidden="false" ht="12.1" outlineLevel="0" r="107">
      <c r="A107" s="5" t="s">
        <f>=HYPERLINK("https://leilaoonline.net/lote/detalhe/31588", "396")</f>
      </c>
      <c r="B107" s="4" t="s">
        <f>=HYPERLINK("https://leilaoonline.net/lote/detalhe/31588", " 02- CELULAR IPHONE 5S.")</f>
      </c>
      <c r="C107" s="4" t="inlineStr">
        <is>
          <t>Não vendido</t>
        </is>
      </c>
      <c r="D107" s="4" t="inlineStr">
        <is>
          <t>0</t>
        </is>
      </c>
      <c r="E107" s="5" t="inlineStr">
        <is>
          <t>500,00</t>
        </is>
      </c>
      <c r="F107" s="4" t="inlineStr">
        <is>
          <t>50.00</t>
        </is>
      </c>
    </row>
    <row collapsed="false" customFormat="false" customHeight="false" hidden="false" ht="12.1" outlineLevel="0" r="108">
      <c r="A108" s="5" t="s">
        <f>=HYPERLINK("https://leilaoonline.net/lote/detalhe/30708", "397")</f>
      </c>
      <c r="B108" s="4" t="s">
        <f>=HYPERLINK("https://leilaoonline.net/lote/detalhe/30708", "30 GARRAFAS DE CACHAÇA BLUE")</f>
      </c>
      <c r="C108" s="4" t="inlineStr">
        <is>
          <t>Não vendido</t>
        </is>
      </c>
      <c r="D108" s="4" t="inlineStr">
        <is>
          <t>0</t>
        </is>
      </c>
      <c r="E108" s="5" t="inlineStr">
        <is>
          <t>250,00</t>
        </is>
      </c>
      <c r="F108" s="4" t="inlineStr">
        <is>
          <t>50.00</t>
        </is>
      </c>
    </row>
    <row collapsed="false" customFormat="false" customHeight="false" hidden="false" ht="12.1" outlineLevel="0" r="109">
      <c r="A109" s="5" t="s">
        <f>=HYPERLINK("https://leilaoonline.net/lote/detalhe/31590", "398")</f>
      </c>
      <c r="B109" s="4" t="s">
        <f>=HYPERLINK("https://leilaoonline.net/lote/detalhe/31590", " APROX. 40 METROS DE CORRENTE PLÁSTICA.")</f>
      </c>
      <c r="C109" s="4" t="inlineStr">
        <is>
          <t>Vendido</t>
        </is>
      </c>
      <c r="D109" s="4" t="inlineStr">
        <is>
          <t>1</t>
        </is>
      </c>
      <c r="E109" s="5" t="inlineStr">
        <is>
          <t>150,00</t>
        </is>
      </c>
      <c r="F109" s="4" t="inlineStr">
        <is>
          <t>50.00</t>
        </is>
      </c>
    </row>
    <row collapsed="false" customFormat="false" customHeight="false" hidden="false" ht="12.1" outlineLevel="0" r="110">
      <c r="A110" s="5" t="s">
        <f>=HYPERLINK("https://leilaoonline.net/lote/detalhe/30709", "399")</f>
      </c>
      <c r="B110" s="4" t="s">
        <f>=HYPERLINK("https://leilaoonline.net/lote/detalhe/30709", "30 GARRAFAS DE CACHAÇA SABOR AMARULA, 700ml CADA GARRAFA")</f>
      </c>
      <c r="C110" s="4" t="inlineStr">
        <is>
          <t>Não vendido</t>
        </is>
      </c>
      <c r="D110" s="4" t="inlineStr">
        <is>
          <t>1</t>
        </is>
      </c>
      <c r="E110" s="5" t="inlineStr">
        <is>
          <t>250,00</t>
        </is>
      </c>
      <c r="F110" s="4" t="inlineStr">
        <is>
          <t>50.00</t>
        </is>
      </c>
    </row>
    <row collapsed="false" customFormat="false" customHeight="false" hidden="false" ht="12.1" outlineLevel="0" r="111">
      <c r="A111" s="5" t="s">
        <f>=HYPERLINK("https://leilaoonline.net/lote/detalhe/31591", "400")</f>
      </c>
      <c r="B111" s="4" t="s">
        <f>=HYPERLINK("https://leilaoonline.net/lote/detalhe/31591", "LOTE C/ APROX. 400 MEDALHAS DE METAL E BRONZE, VÁRIOS TAMANHOS E MODELOS,  C/ APROX. 30 QUILOS. (SEM USO)")</f>
      </c>
      <c r="C111" s="4" t="inlineStr">
        <is>
          <t>Não vendido</t>
        </is>
      </c>
      <c r="D111" s="4" t="inlineStr">
        <is>
          <t>0</t>
        </is>
      </c>
      <c r="E111" s="5" t="inlineStr">
        <is>
          <t>250,00</t>
        </is>
      </c>
      <c r="F111" s="4" t="inlineStr">
        <is>
          <t>50.00</t>
        </is>
      </c>
    </row>
    <row collapsed="false" customFormat="false" customHeight="false" hidden="false" ht="12.1" outlineLevel="0" r="112">
      <c r="A112" s="5" t="s">
        <f>=HYPERLINK("https://leilaoonline.net/lote/detalhe/30723", "401")</f>
      </c>
      <c r="B112" s="4" t="s">
        <f>=HYPERLINK("https://leilaoonline.net/lote/detalhe/30723", "30 GARRAFAS DE CACHAÇA DE CARVALHO 720ml CADA GARRAFA")</f>
      </c>
      <c r="C112" s="4" t="inlineStr">
        <is>
          <t>Não vendido</t>
        </is>
      </c>
      <c r="D112" s="4" t="inlineStr">
        <is>
          <t>1</t>
        </is>
      </c>
      <c r="E112" s="5" t="inlineStr">
        <is>
          <t>250,00</t>
        </is>
      </c>
      <c r="F112" s="4" t="inlineStr">
        <is>
          <t>50.00</t>
        </is>
      </c>
    </row>
    <row collapsed="false" customFormat="false" customHeight="false" hidden="false" ht="12.1" outlineLevel="0" r="113">
      <c r="A113" s="5" t="s">
        <f>=HYPERLINK("https://leilaoonline.net/lote/detalhe/31592", "402")</f>
      </c>
      <c r="B113" s="4" t="s">
        <f>=HYPERLINK("https://leilaoonline.net/lote/detalhe/31592", " LOTE COM 02 CHOPEIRAS MANUAIS, ANTIGUIDADE DA DÉCADA DE 1980.")</f>
      </c>
      <c r="C113" s="4" t="inlineStr">
        <is>
          <t>Não vendido</t>
        </is>
      </c>
      <c r="D113" s="4" t="inlineStr">
        <is>
          <t>1</t>
        </is>
      </c>
      <c r="E113" s="5" t="inlineStr">
        <is>
          <t>100,00</t>
        </is>
      </c>
      <c r="F113" s="4" t="inlineStr">
        <is>
          <t>50.00</t>
        </is>
      </c>
    </row>
    <row collapsed="false" customFormat="false" customHeight="false" hidden="false" ht="12.1" outlineLevel="0" r="114">
      <c r="A114" s="5" t="s">
        <f>=HYPERLINK("https://leilaoonline.net/lote/detalhe/30721", "403")</f>
      </c>
      <c r="B114" s="4" t="s">
        <f>=HYPERLINK("https://leilaoonline.net/lote/detalhe/30721", "04 QUILOS DE SEMENTE DE UMBURANA/ AMBURANA, UTILIZADA EM ENVELHECIMENTO DE CACHAÇA OU PARA PLANTIOS, SUA MADEIRA É NOBRE , UTILIZADA NA FABRICAÇÃO DE BARRIL/ DORNAS PARA ARMAZENAMENTO DE CACHAÇA OU ENVELHECIMENTO")</f>
      </c>
      <c r="C114" s="4" t="inlineStr">
        <is>
          <t>Não vendido</t>
        </is>
      </c>
      <c r="D114" s="4" t="inlineStr">
        <is>
          <t>0</t>
        </is>
      </c>
      <c r="E114" s="5" t="inlineStr">
        <is>
          <t>150,00</t>
        </is>
      </c>
      <c r="F114" s="4" t="inlineStr">
        <is>
          <t>50.00</t>
        </is>
      </c>
    </row>
    <row collapsed="false" customFormat="false" customHeight="false" hidden="false" ht="12.1" outlineLevel="0" r="115">
      <c r="A115" s="5" t="s">
        <f>=HYPERLINK("https://leilaoonline.net/lote/detalhe/31594", "404")</f>
      </c>
      <c r="B115" s="4" t="s">
        <f>=HYPERLINK("https://leilaoonline.net/lote/detalhe/31594", " 02 ADEGAS DE MADEIRA PARA GARRAFAS DE VINHOS")</f>
      </c>
      <c r="C115" s="4" t="inlineStr">
        <is>
          <t>Não vendido</t>
        </is>
      </c>
      <c r="D115" s="4" t="inlineStr">
        <is>
          <t>0</t>
        </is>
      </c>
      <c r="E115" s="5" t="inlineStr">
        <is>
          <t>100,00</t>
        </is>
      </c>
      <c r="F115" s="4" t="inlineStr">
        <is>
          <t>50.00</t>
        </is>
      </c>
    </row>
    <row collapsed="false" customFormat="false" customHeight="false" hidden="false" ht="12.1" outlineLevel="0" r="116">
      <c r="A116" s="5" t="s">
        <f>=HYPERLINK("https://leilaoonline.net/lote/detalhe/31597", "405")</f>
      </c>
      <c r="B116" s="4" t="s">
        <f>=HYPERLINK("https://leilaoonline.net/lote/detalhe/31597", " LOTE C/ 50 GARRAFAS DE CACHAÇA PRATA. 720ml CADA, ENVELHECIDAS NO BARRIL DE MADEIRA")</f>
      </c>
      <c r="C116" s="4" t="inlineStr">
        <is>
          <t>Vendido</t>
        </is>
      </c>
      <c r="D116" s="4" t="inlineStr">
        <is>
          <t>2</t>
        </is>
      </c>
      <c r="E116" s="5" t="inlineStr">
        <is>
          <t>300,00</t>
        </is>
      </c>
      <c r="F116" s="4" t="inlineStr">
        <is>
          <t>50.00</t>
        </is>
      </c>
    </row>
    <row collapsed="false" customFormat="false" customHeight="false" hidden="false" ht="12.1" outlineLevel="0" r="117">
      <c r="A117" s="5" t="s">
        <f>=HYPERLINK("https://leilaoonline.net/lote/detalhe/31689", "406")</f>
      </c>
      <c r="B117" s="4" t="s">
        <f>=HYPERLINK("https://leilaoonline.net/lote/detalhe/31689", "LOTE C/ 04 CAIXAS DE SOM PORTÁTIL, USB / BLUETOOTH/ FM, VÁRIOS MODELOS E TAMANHOS. (SEM USO).")</f>
      </c>
      <c r="C117" s="4" t="inlineStr">
        <is>
          <t>Vendido</t>
        </is>
      </c>
      <c r="D117" s="4" t="inlineStr">
        <is>
          <t>1</t>
        </is>
      </c>
      <c r="E117" s="5" t="inlineStr">
        <is>
          <t>100,00</t>
        </is>
      </c>
      <c r="F117" s="4" t="inlineStr">
        <is>
          <t>50.00</t>
        </is>
      </c>
    </row>
    <row collapsed="false" customFormat="false" customHeight="false" hidden="false" ht="12.1" outlineLevel="0" r="118">
      <c r="A118" s="5" t="s">
        <f>=HYPERLINK("https://leilaoonline.net/lote/detalhe/31690", "407")</f>
      </c>
      <c r="B118" s="4" t="s">
        <f>=HYPERLINK("https://leilaoonline.net/lote/detalhe/31690", "LOTE COM: 01 Medidor de Oxigênio Externo Maxtec, 01 Termo-Higrômetro Digital Temperatura Interna/ Externa Minipa MT-241 e 02 GasAlertMicroClip (detector de gases)")</f>
      </c>
      <c r="C118" s="4" t="inlineStr">
        <is>
          <t>Não vendido</t>
        </is>
      </c>
      <c r="D118" s="4" t="inlineStr">
        <is>
          <t>0</t>
        </is>
      </c>
      <c r="E118" s="5" t="inlineStr">
        <is>
          <t>150,00</t>
        </is>
      </c>
      <c r="F118" s="4" t="inlineStr">
        <is>
          <t>50.00</t>
        </is>
      </c>
    </row>
    <row collapsed="false" customFormat="false" customHeight="false" hidden="false" ht="12.1" outlineLevel="0" r="119">
      <c r="A119" s="5" t="s">
        <f>=HYPERLINK("https://leilaoonline.net/lote/detalhe/31789", "408")</f>
      </c>
      <c r="B119" s="4" t="s">
        <f>=HYPERLINK("https://leilaoonline.net/lote/detalhe/31789", " 01- APARELHO Mi5500 Megôhmetro Megabras")</f>
      </c>
      <c r="C119" s="4" t="inlineStr">
        <is>
          <t>Não vendido</t>
        </is>
      </c>
      <c r="D119" s="4" t="inlineStr">
        <is>
          <t>0</t>
        </is>
      </c>
      <c r="E119" s="5" t="inlineStr">
        <is>
          <t>250,00</t>
        </is>
      </c>
      <c r="F119" s="4" t="inlineStr">
        <is>
          <t>50.00</t>
        </is>
      </c>
    </row>
    <row collapsed="false" customFormat="false" customHeight="false" hidden="false" ht="12.1" outlineLevel="0" r="120">
      <c r="A120" s="5" t="s">
        <f>=HYPERLINK("https://leilaoonline.net/lote/detalhe/31908", "409")</f>
      </c>
      <c r="B120" s="4" t="s">
        <f>=HYPERLINK("https://leilaoonline.net/lote/detalhe/31908", " LOTE C/ APROX. 100 UNIDADES DE SPINNER, VÁRIAS CORES E MODELOS, (SEM USO, NA CAIXA).")</f>
      </c>
      <c r="C120" s="4" t="inlineStr">
        <is>
          <t>Não vendido</t>
        </is>
      </c>
      <c r="D120" s="4" t="inlineStr">
        <is>
          <t>0</t>
        </is>
      </c>
      <c r="E120" s="5" t="inlineStr">
        <is>
          <t>150,00</t>
        </is>
      </c>
      <c r="F120" s="4" t="inlineStr">
        <is>
          <t>50.00</t>
        </is>
      </c>
    </row>
    <row collapsed="false" customFormat="false" customHeight="false" hidden="false" ht="12.1" outlineLevel="0" r="121">
      <c r="A121" s="5" t="s">
        <f>=HYPERLINK("https://leilaoonline.net/lote/detalhe/31909", "410")</f>
      </c>
      <c r="B121" s="4" t="s">
        <f>=HYPERLINK("https://leilaoonline.net/lote/detalhe/31909", " LOTE C/ APROX. 100 UNIDADES DE SPINNER, VÁRIAS CORES E MODELOS, (SEM USO, NA CAIXA).")</f>
      </c>
      <c r="C121" s="4" t="inlineStr">
        <is>
          <t>Não vendido</t>
        </is>
      </c>
      <c r="D121" s="4" t="inlineStr">
        <is>
          <t>0</t>
        </is>
      </c>
      <c r="E121" s="5" t="inlineStr">
        <is>
          <t>150,00</t>
        </is>
      </c>
      <c r="F121" s="4" t="inlineStr">
        <is>
          <t>50.00</t>
        </is>
      </c>
    </row>
    <row collapsed="false" customFormat="false" customHeight="false" hidden="false" ht="12.1" outlineLevel="0" r="122">
      <c r="A122" s="5" t="s">
        <f>=HYPERLINK("https://leilaoonline.net/lote/detalhe/31910", "411")</f>
      </c>
      <c r="B122" s="4" t="s">
        <f>=HYPERLINK("https://leilaoonline.net/lote/detalhe/31910", " LOTE C/ APROX. 100 UNIDADES DE SPINNER, VÁRIAS CORES E MODELOS, (SEM USO, NA CAIXA).")</f>
      </c>
      <c r="C122" s="4" t="inlineStr">
        <is>
          <t>Não vendido</t>
        </is>
      </c>
      <c r="D122" s="4" t="inlineStr">
        <is>
          <t>0</t>
        </is>
      </c>
      <c r="E122" s="5" t="inlineStr">
        <is>
          <t>150,00</t>
        </is>
      </c>
      <c r="F122" s="4" t="inlineStr">
        <is>
          <t>50.00</t>
        </is>
      </c>
    </row>
    <row collapsed="false" customFormat="false" customHeight="false" hidden="false" ht="12.1" outlineLevel="0" r="123">
      <c r="A123" s="5" t="s">
        <f>=HYPERLINK("https://leilaoonline.net/lote/detalhe/31911", "412")</f>
      </c>
      <c r="B123" s="4" t="s">
        <f>=HYPERLINK("https://leilaoonline.net/lote/detalhe/31911", " LOTE C/ APROX. 100 UNIDADES DE SPINNER, VÁRIAS CORES E MODELOS, (SEM USO, NA CAIXA).")</f>
      </c>
      <c r="C123" s="4" t="inlineStr">
        <is>
          <t>Não vendido</t>
        </is>
      </c>
      <c r="D123" s="4" t="inlineStr">
        <is>
          <t>0</t>
        </is>
      </c>
      <c r="E123" s="5" t="inlineStr">
        <is>
          <t>150,00</t>
        </is>
      </c>
      <c r="F123" s="4" t="inlineStr">
        <is>
          <t>50.00</t>
        </is>
      </c>
    </row>
    <row collapsed="false" customFormat="false" customHeight="false" hidden="false" ht="12.1" outlineLevel="0" r="124">
      <c r="A124" s="5" t="s">
        <f>=HYPERLINK("https://leilaoonline.net/lote/detalhe/31912", "413")</f>
      </c>
      <c r="B124" s="4" t="s">
        <f>=HYPERLINK("https://leilaoonline.net/lote/detalhe/31912", " LOTE C/ APROX. 100 UNIDADES DE SPINNER, VÁRIAS CORES E MODELOS, (SEM USO, NA CAIXA).")</f>
      </c>
      <c r="C124" s="4" t="inlineStr">
        <is>
          <t>Não vendido</t>
        </is>
      </c>
      <c r="D124" s="4" t="inlineStr">
        <is>
          <t>0</t>
        </is>
      </c>
      <c r="E124" s="5" t="inlineStr">
        <is>
          <t>150,00</t>
        </is>
      </c>
      <c r="F124" s="4" t="inlineStr">
        <is>
          <t>50.00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2026-10-17T13:46:49.00Z</dcterms:created>
  <dc:creator>Tellks Tecnologia</dc:creator>
  <cp:revision>0</cp:revision>
</cp:coreProperties>
</file>