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27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MÁQUINAS, PEÇAS E EQUIPAMENTOS INDUSTRIAIS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18/07/2019 10:00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Ugo Rossi Filho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=HYPERLINK("https://leilaoonline.net/lote/detalhe/29024", "001")</f>
      </c>
      <c r="B11" s="4" t="s">
        <f>=HYPERLINK("https://leilaoonline.net/lote/detalhe/29024", " LOTE COM : MEDIDORES, CONVERSORES , MIDIAS (SEM USO) - CONFORME RELAÇÃO")</f>
      </c>
      <c r="C11" s="4" t="inlineStr">
        <is>
          <t>Não vendido</t>
        </is>
      </c>
      <c r="D11" s="4" t="inlineStr">
        <is>
          <t>0</t>
        </is>
      </c>
      <c r="E11" s="5" t="inlineStr">
        <is>
          <t>30.300,00</t>
        </is>
      </c>
      <c r="F11" s="4" t="inlineStr">
        <is>
          <t>500.00</t>
        </is>
      </c>
    </row>
    <row collapsed="false" customFormat="false" customHeight="false" hidden="false" ht="12.1" outlineLevel="0" r="12">
      <c r="A12" s="5" t="s">
        <f>=HYPERLINK("https://leilaoonline.net/lote/detalhe/29025", "002")</f>
      </c>
      <c r="B12" s="4" t="s">
        <f>=HYPERLINK("https://leilaoonline.net/lote/detalhe/29025", " LOTE COM: PONTES, CONECTORES (SEM USO) - CONFORME RELAÇÃO")</f>
      </c>
      <c r="C12" s="4" t="inlineStr">
        <is>
          <t>Não vendido</t>
        </is>
      </c>
      <c r="D12" s="4" t="inlineStr">
        <is>
          <t>0</t>
        </is>
      </c>
      <c r="E12" s="5" t="inlineStr">
        <is>
          <t>1.100,00</t>
        </is>
      </c>
      <c r="F12" s="4" t="inlineStr">
        <is>
          <t>100.00</t>
        </is>
      </c>
    </row>
    <row collapsed="false" customFormat="false" customHeight="false" hidden="false" ht="12.1" outlineLevel="0" r="13">
      <c r="A13" s="5" t="s">
        <f>=HYPERLINK("https://leilaoonline.net/lote/detalhe/29026", "003")</f>
      </c>
      <c r="B13" s="4" t="s">
        <f>=HYPERLINK("https://leilaoonline.net/lote/detalhe/29026", " LOTE COM: EQUIPAMENTOS AUXILIARES (SEM USO) - CONFORME RELAÇÃO")</f>
      </c>
      <c r="C13" s="4" t="inlineStr">
        <is>
          <t>Não vendido</t>
        </is>
      </c>
      <c r="D13" s="4" t="inlineStr">
        <is>
          <t>0</t>
        </is>
      </c>
      <c r="E13" s="5" t="inlineStr">
        <is>
          <t>37.300,00</t>
        </is>
      </c>
      <c r="F13" s="4" t="inlineStr">
        <is>
          <t>500.00</t>
        </is>
      </c>
    </row>
    <row collapsed="false" customFormat="false" customHeight="false" hidden="false" ht="12.1" outlineLevel="0" r="14">
      <c r="A14" s="5" t="s">
        <f>=HYPERLINK("https://leilaoonline.net/lote/detalhe/29018", "004")</f>
      </c>
      <c r="B14" s="4" t="s">
        <f>=HYPERLINK("https://leilaoonline.net/lote/detalhe/29018", " LOTE COM: RELE DE PROTEÇÃO DIVERSOS (SEM USO) - CONFORME RELAÇÃO")</f>
      </c>
      <c r="C14" s="4" t="inlineStr">
        <is>
          <t>Não vendido</t>
        </is>
      </c>
      <c r="D14" s="4" t="inlineStr">
        <is>
          <t>0</t>
        </is>
      </c>
      <c r="E14" s="5" t="inlineStr">
        <is>
          <t>456.600,00</t>
        </is>
      </c>
      <c r="F14" s="4" t="inlineStr">
        <is>
          <t>1000.00</t>
        </is>
      </c>
    </row>
    <row collapsed="false" customFormat="false" customHeight="false" hidden="false" ht="12.1" outlineLevel="0" r="15">
      <c r="A15" s="5" t="s">
        <f>=HYPERLINK("https://leilaoonline.net/lote/detalhe/29021", "005")</f>
      </c>
      <c r="B15" s="4" t="s">
        <f>=HYPERLINK("https://leilaoonline.net/lote/detalhe/29021", " LOTE COM: FONTES DE ALIMENTAÇÃO DIVERSAS ( SEM USO) - CONFORME RELAÇÃO")</f>
      </c>
      <c r="C15" s="4" t="inlineStr">
        <is>
          <t>Não vendido</t>
        </is>
      </c>
      <c r="D15" s="4" t="inlineStr">
        <is>
          <t>0</t>
        </is>
      </c>
      <c r="E15" s="5" t="inlineStr">
        <is>
          <t>43.100,00</t>
        </is>
      </c>
      <c r="F15" s="4" t="inlineStr">
        <is>
          <t>500.00</t>
        </is>
      </c>
    </row>
    <row collapsed="false" customFormat="false" customHeight="false" hidden="false" ht="12.1" outlineLevel="0" r="16">
      <c r="A16" s="5" t="s">
        <f>=HYPERLINK("https://leilaoonline.net/lote/detalhe/29001", "006")</f>
      </c>
      <c r="B16" s="4" t="s">
        <f>=HYPERLINK("https://leilaoonline.net/lote/detalhe/29001", " LOTE COM: BASE, TERMINAL, CONEXÃO ( SEM USO) - CONFORME RELAÇÃO")</f>
      </c>
      <c r="C16" s="4" t="inlineStr">
        <is>
          <t>Não vendido</t>
        </is>
      </c>
      <c r="D16" s="4" t="inlineStr">
        <is>
          <t>0</t>
        </is>
      </c>
      <c r="E16" s="5" t="inlineStr">
        <is>
          <t>5.900,00</t>
        </is>
      </c>
      <c r="F16" s="4" t="inlineStr">
        <is>
          <t>250.00</t>
        </is>
      </c>
    </row>
    <row collapsed="false" customFormat="false" customHeight="false" hidden="false" ht="12.1" outlineLevel="0" r="17">
      <c r="A17" s="5" t="s">
        <f>=HYPERLINK("https://leilaoonline.net/lote/detalhe/28972", "007")</f>
      </c>
      <c r="B17" s="4" t="s">
        <f>=HYPERLINK("https://leilaoonline.net/lote/detalhe/28972", " LOTE COM: CONEXÕES , BASES, INTERFACES ( SEM USO) - CONFORME RELAÇÃO")</f>
      </c>
      <c r="C17" s="4" t="inlineStr">
        <is>
          <t>Não vendido</t>
        </is>
      </c>
      <c r="D17" s="4" t="inlineStr">
        <is>
          <t>0</t>
        </is>
      </c>
      <c r="E17" s="5" t="inlineStr">
        <is>
          <t>4.800,00</t>
        </is>
      </c>
      <c r="F17" s="4" t="inlineStr">
        <is>
          <t>250.00</t>
        </is>
      </c>
    </row>
    <row collapsed="false" customFormat="false" customHeight="false" hidden="false" ht="12.1" outlineLevel="0" r="18">
      <c r="A18" s="5" t="s">
        <f>=HYPERLINK("https://leilaoonline.net/lote/detalhe/29011", "008")</f>
      </c>
      <c r="B18" s="4" t="s">
        <f>=HYPERLINK("https://leilaoonline.net/lote/detalhe/29011", " LOTE COM: CHAVES, BLOCOS DE TESTE (SEM USO) - CONFORME RELAÇÃO")</f>
      </c>
      <c r="C18" s="4" t="inlineStr">
        <is>
          <t>Não vendido</t>
        </is>
      </c>
      <c r="D18" s="4" t="inlineStr">
        <is>
          <t>0</t>
        </is>
      </c>
      <c r="E18" s="5" t="inlineStr">
        <is>
          <t>69.900,00</t>
        </is>
      </c>
      <c r="F18" s="4" t="inlineStr">
        <is>
          <t>500.00</t>
        </is>
      </c>
    </row>
    <row collapsed="false" customFormat="false" customHeight="false" hidden="false" ht="12.1" outlineLevel="0" r="19">
      <c r="A19" s="5" t="s">
        <f>=HYPERLINK("https://leilaoonline.net/lote/detalhe/28970", "009")</f>
      </c>
      <c r="B19" s="4" t="s">
        <f>=HYPERLINK("https://leilaoonline.net/lote/detalhe/28970", " LOTE COM: CONVERSORES DIVERSOS ( SEM USO) - CONFORME RELAÇÃO")</f>
      </c>
      <c r="C19" s="4" t="inlineStr">
        <is>
          <t>Não vendido</t>
        </is>
      </c>
      <c r="D19" s="4" t="inlineStr">
        <is>
          <t>0</t>
        </is>
      </c>
      <c r="E19" s="5" t="inlineStr">
        <is>
          <t>11.100,00</t>
        </is>
      </c>
      <c r="F19" s="4" t="inlineStr">
        <is>
          <t>500.00</t>
        </is>
      </c>
    </row>
    <row collapsed="false" customFormat="false" customHeight="false" hidden="false" ht="12.1" outlineLevel="0" r="20">
      <c r="A20" s="5" t="s">
        <f>=HYPERLINK("https://leilaoonline.net/lote/detalhe/28966", "010")</f>
      </c>
      <c r="B20" s="4" t="s">
        <f>=HYPERLINK("https://leilaoonline.net/lote/detalhe/28966", " LOTE COM: MATERIAIS DIVERSOS  ( SEM USO) CONFORME RELAÇÃO")</f>
      </c>
      <c r="C20" s="4" t="inlineStr">
        <is>
          <t>Não vendido</t>
        </is>
      </c>
      <c r="D20" s="4" t="inlineStr">
        <is>
          <t>0</t>
        </is>
      </c>
      <c r="E20" s="5" t="inlineStr">
        <is>
          <t>32.200,00</t>
        </is>
      </c>
      <c r="F20" s="4" t="inlineStr">
        <is>
          <t>500.00</t>
        </is>
      </c>
    </row>
    <row collapsed="false" customFormat="false" customHeight="false" hidden="false" ht="12.1" outlineLevel="0" r="21">
      <c r="A21" s="5" t="s">
        <f>=HYPERLINK("https://leilaoonline.net/lote/detalhe/28952", "011")</f>
      </c>
      <c r="B21" s="4" t="s">
        <f>=HYPERLINK("https://leilaoonline.net/lote/detalhe/28952", " LOTE COM: MÓDULOS DIVERSOS ( SEM USO) - CONFORME RELAÇÃO")</f>
      </c>
      <c r="C21" s="4" t="inlineStr">
        <is>
          <t>Não vendido</t>
        </is>
      </c>
      <c r="D21" s="4" t="inlineStr">
        <is>
          <t>0</t>
        </is>
      </c>
      <c r="E21" s="5" t="inlineStr">
        <is>
          <t>66.600,00</t>
        </is>
      </c>
      <c r="F21" s="4" t="inlineStr">
        <is>
          <t>500.00</t>
        </is>
      </c>
    </row>
    <row collapsed="false" customFormat="false" customHeight="false" hidden="false" ht="12.1" outlineLevel="0" r="22">
      <c r="A22" s="5" t="s">
        <f>=HYPERLINK("https://leilaoonline.net/lote/detalhe/29020", "012")</f>
      </c>
      <c r="B22" s="4" t="s">
        <f>=HYPERLINK("https://leilaoonline.net/lote/detalhe/29020", " LOTE COM: DISJUNTORES DIVERSOS ( SEM USO) - CONFORME RELAÇÃO")</f>
      </c>
      <c r="C22" s="4" t="inlineStr">
        <is>
          <t>Não vendido</t>
        </is>
      </c>
      <c r="D22" s="4" t="inlineStr">
        <is>
          <t>0</t>
        </is>
      </c>
      <c r="E22" s="5" t="inlineStr">
        <is>
          <t>3.500,00</t>
        </is>
      </c>
      <c r="F22" s="4" t="inlineStr">
        <is>
          <t>100.00</t>
        </is>
      </c>
    </row>
    <row collapsed="false" customFormat="false" customHeight="false" hidden="false" ht="12.1" outlineLevel="0" r="23">
      <c r="A23" s="5" t="s">
        <f>=HYPERLINK("https://leilaoonline.net/lote/detalhe/28973", "013")</f>
      </c>
      <c r="B23" s="4" t="s">
        <f>=HYPERLINK("https://leilaoonline.net/lote/detalhe/28973", " LOTE COM: BOTÕES DE COMANDO DIVERSOS ( SEM USO) - CONFORME RELAÇÃO")</f>
      </c>
      <c r="C23" s="4" t="inlineStr">
        <is>
          <t>Não vendido</t>
        </is>
      </c>
      <c r="D23" s="4" t="inlineStr">
        <is>
          <t>0</t>
        </is>
      </c>
      <c r="E23" s="5" t="inlineStr">
        <is>
          <t>5.500,00</t>
        </is>
      </c>
      <c r="F23" s="4" t="inlineStr">
        <is>
          <t>250.00</t>
        </is>
      </c>
    </row>
    <row collapsed="false" customFormat="false" customHeight="false" hidden="false" ht="12.1" outlineLevel="0" r="24">
      <c r="A24" s="5" t="s">
        <f>=HYPERLINK("https://leilaoonline.net/lote/detalhe/29027", "014")</f>
      </c>
      <c r="B24" s="4" t="s">
        <f>=HYPERLINK("https://leilaoonline.net/lote/detalhe/29027", " LOTE COM: CABOS DIVERSOS ( SEM USO) - CONFORME RELAÇÃO")</f>
      </c>
      <c r="C24" s="4" t="inlineStr">
        <is>
          <t>Não vendido</t>
        </is>
      </c>
      <c r="D24" s="4" t="inlineStr">
        <is>
          <t>0</t>
        </is>
      </c>
      <c r="E24" s="5" t="inlineStr">
        <is>
          <t>1.300,00</t>
        </is>
      </c>
      <c r="F24" s="4" t="inlineStr">
        <is>
          <t>100.00</t>
        </is>
      </c>
    </row>
    <row collapsed="false" customFormat="false" customHeight="false" hidden="false" ht="12.1" outlineLevel="0" r="25">
      <c r="A25" s="5" t="s">
        <f>=HYPERLINK("https://leilaoonline.net/lote/detalhe/29009", "015")</f>
      </c>
      <c r="B25" s="4" t="s">
        <f>=HYPERLINK("https://leilaoonline.net/lote/detalhe/29009", " LOTE COM: LANTIME M300 ( SEM USO) CONFORME RELAÇÃO")</f>
      </c>
      <c r="C25" s="4" t="inlineStr">
        <is>
          <t>Não vendido</t>
        </is>
      </c>
      <c r="D25" s="4" t="inlineStr">
        <is>
          <t>0</t>
        </is>
      </c>
      <c r="E25" s="5" t="inlineStr">
        <is>
          <t>45.300,00</t>
        </is>
      </c>
      <c r="F25" s="4" t="inlineStr">
        <is>
          <t>500.00</t>
        </is>
      </c>
    </row>
    <row collapsed="false" customFormat="false" customHeight="false" hidden="false" ht="12.1" outlineLevel="0" r="26">
      <c r="A26" s="5" t="s">
        <f>=HYPERLINK("https://leilaoonline.net/lote/detalhe/29022", "016")</f>
      </c>
      <c r="B26" s="4" t="s">
        <f>=HYPERLINK("https://leilaoonline.net/lote/detalhe/29022", " LOTE COM: 5 Un, de AMPLIFICADORES RAMAN BANDA C ROA4C301AWAH( SEM USO) - CONFORME RELAÇÃO")</f>
      </c>
      <c r="C26" s="4" t="inlineStr">
        <is>
          <t>Não vendido</t>
        </is>
      </c>
      <c r="D26" s="4" t="inlineStr">
        <is>
          <t>0</t>
        </is>
      </c>
      <c r="E26" s="5" t="inlineStr">
        <is>
          <t>59.600,00</t>
        </is>
      </c>
      <c r="F26" s="4" t="inlineStr">
        <is>
          <t>500.00</t>
        </is>
      </c>
    </row>
    <row collapsed="false" customFormat="false" customHeight="false" hidden="false" ht="12.1" outlineLevel="0" r="27">
      <c r="A27" s="5" t="s">
        <f>=HYPERLINK("https://leilaoonline.net/lote/detalhe/29016", "017")</f>
      </c>
      <c r="B27" s="4" t="s">
        <f>=HYPERLINK("https://leilaoonline.net/lote/detalhe/29016", " LOTE COM: CANOAS ISOLUX ( SEM USO) - CONFORME RELAÇÃO")</f>
      </c>
      <c r="C27" s="4" t="inlineStr">
        <is>
          <t>Não vendido</t>
        </is>
      </c>
      <c r="D27" s="4" t="inlineStr">
        <is>
          <t>0</t>
        </is>
      </c>
      <c r="E27" s="5" t="inlineStr">
        <is>
          <t>46.800,00</t>
        </is>
      </c>
      <c r="F27" s="4" t="inlineStr">
        <is>
          <t>500.00</t>
        </is>
      </c>
    </row>
    <row collapsed="false" customFormat="false" customHeight="false" hidden="false" ht="12.1" outlineLevel="0" r="28">
      <c r="A28" s="5" t="s">
        <f>=HYPERLINK("https://leilaoonline.net/lote/detalhe/29019", "019")</f>
      </c>
      <c r="B28" s="4" t="s">
        <f>=HYPERLINK("https://leilaoonline.net/lote/detalhe/29019", " LOTE COM: SERVIDORES , ROTEADORES DIVERSOS ( SEM USO) - CONFORME RELAÇÃO")</f>
      </c>
      <c r="C28" s="4" t="inlineStr">
        <is>
          <t>Não vendido</t>
        </is>
      </c>
      <c r="D28" s="4" t="inlineStr">
        <is>
          <t>0</t>
        </is>
      </c>
      <c r="E28" s="5" t="inlineStr">
        <is>
          <t>46.300,00</t>
        </is>
      </c>
      <c r="F28" s="4" t="inlineStr">
        <is>
          <t>500.00</t>
        </is>
      </c>
    </row>
    <row collapsed="false" customFormat="false" customHeight="false" hidden="false" ht="12.1" outlineLevel="0" r="29">
      <c r="A29" s="5" t="s">
        <f>=HYPERLINK("https://leilaoonline.net/lote/detalhe/28989", "020")</f>
      </c>
      <c r="B29" s="4" t="s">
        <f>=HYPERLINK("https://leilaoonline.net/lote/detalhe/28989", " LOTE COM: VENTILADOR, RESISTOR, VOLTIMETROS, MATERIAIS DIVERSOS ( SEM USO) - CONFORME RELAÇÃO")</f>
      </c>
      <c r="C29" s="4" t="inlineStr">
        <is>
          <t>Não vendido</t>
        </is>
      </c>
      <c r="D29" s="4" t="inlineStr">
        <is>
          <t>0</t>
        </is>
      </c>
      <c r="E29" s="5" t="inlineStr">
        <is>
          <t>19.100,00</t>
        </is>
      </c>
      <c r="F29" s="4" t="inlineStr">
        <is>
          <t>500.00</t>
        </is>
      </c>
    </row>
    <row collapsed="false" customFormat="false" customHeight="false" hidden="false" ht="12.1" outlineLevel="0" r="30">
      <c r="A30" s="5" t="s">
        <f>=HYPERLINK("https://leilaoonline.net/lote/detalhe/29010", "021")</f>
      </c>
      <c r="B30" s="4" t="s">
        <f>=HYPERLINK("https://leilaoonline.net/lote/detalhe/29010", " LOTE COM: TRANSPONDER, CONTATO AUX. ( SEM USO) - CONFORME RELAÇÃO ")</f>
      </c>
      <c r="C30" s="4" t="inlineStr">
        <is>
          <t>Não vendido</t>
        </is>
      </c>
      <c r="D30" s="4" t="inlineStr">
        <is>
          <t>0</t>
        </is>
      </c>
      <c r="E30" s="5" t="inlineStr">
        <is>
          <t>93.900,00</t>
        </is>
      </c>
      <c r="F30" s="4" t="inlineStr">
        <is>
          <t>500.00</t>
        </is>
      </c>
    </row>
    <row collapsed="false" customFormat="false" customHeight="false" hidden="false" ht="12.1" outlineLevel="0" r="31">
      <c r="A31" s="5" t="s">
        <f>=HYPERLINK("https://leilaoonline.net/lote/detalhe/29036", "023")</f>
      </c>
      <c r="B31" s="4" t="s">
        <f>=HYPERLINK("https://leilaoonline.net/lote/detalhe/29036", " LOTE COM: DESKTOP, MONITOR, MOUSE, IMPRESSORA ( SEM USO) - CONFORME RELAÇÃO")</f>
      </c>
      <c r="C31" s="4" t="inlineStr">
        <is>
          <t>Não vendido</t>
        </is>
      </c>
      <c r="D31" s="4" t="inlineStr">
        <is>
          <t>0</t>
        </is>
      </c>
      <c r="E31" s="5" t="inlineStr">
        <is>
          <t>3.100,00</t>
        </is>
      </c>
      <c r="F31" s="4" t="inlineStr">
        <is>
          <t>250.00</t>
        </is>
      </c>
    </row>
    <row collapsed="false" customFormat="false" customHeight="false" hidden="false" ht="12.1" outlineLevel="0" r="32">
      <c r="A32" s="5" t="s">
        <f>=HYPERLINK("https://leilaoonline.net/lote/detalhe/28965", "024")</f>
      </c>
      <c r="B32" s="4" t="s">
        <f>=HYPERLINK("https://leilaoonline.net/lote/detalhe/28965", " LOTE COM: POSTES, LONGARINAS, PROTEÇÃO DE ACRÍLICO ( SEM USO) - CONFORME RELAÇÃO")</f>
      </c>
      <c r="C32" s="4" t="inlineStr">
        <is>
          <t>Não vendido</t>
        </is>
      </c>
      <c r="D32" s="4" t="inlineStr">
        <is>
          <t>0</t>
        </is>
      </c>
      <c r="E32" s="5" t="inlineStr">
        <is>
          <t>41.100,00</t>
        </is>
      </c>
      <c r="F32" s="4" t="inlineStr">
        <is>
          <t>500.00</t>
        </is>
      </c>
    </row>
    <row collapsed="false" customFormat="false" customHeight="false" hidden="false" ht="12.1" outlineLevel="0" r="33">
      <c r="A33" s="5" t="s">
        <f>=HYPERLINK("https://leilaoonline.net/lote/detalhe/28996", "025")</f>
      </c>
      <c r="B33" s="4" t="s">
        <f>=HYPERLINK("https://leilaoonline.net/lote/detalhe/28996", " LOTE COM: MATERIAIS DIVERSOS  ( SEM USO) CONFORME RELAÇÃO")</f>
      </c>
      <c r="C33" s="4" t="inlineStr">
        <is>
          <t>Não vendido</t>
        </is>
      </c>
      <c r="D33" s="4" t="inlineStr">
        <is>
          <t>0</t>
        </is>
      </c>
      <c r="E33" s="5" t="inlineStr">
        <is>
          <t>44.000,00</t>
        </is>
      </c>
      <c r="F33" s="4" t="inlineStr">
        <is>
          <t>50.00</t>
        </is>
      </c>
    </row>
    <row collapsed="false" customFormat="false" customHeight="false" hidden="false" ht="12.1" outlineLevel="0" r="34">
      <c r="A34" s="5" t="s">
        <f>=HYPERLINK("https://leilaoonline.net/lote/detalhe/28957", "026")</f>
      </c>
      <c r="B34" s="4" t="s">
        <f>=HYPERLINK("https://leilaoonline.net/lote/detalhe/28957", " LOTE COM: INVERSORES, UNIDADE DE CONTROLE, RELE, RACK ( SEM USO) - CONFORME RELAÇÃO")</f>
      </c>
      <c r="C34" s="4" t="inlineStr">
        <is>
          <t>Não vendido</t>
        </is>
      </c>
      <c r="D34" s="4" t="inlineStr">
        <is>
          <t>0</t>
        </is>
      </c>
      <c r="E34" s="5" t="inlineStr">
        <is>
          <t>32.900,00</t>
        </is>
      </c>
      <c r="F34" s="4" t="inlineStr">
        <is>
          <t>500.00</t>
        </is>
      </c>
    </row>
    <row collapsed="false" customFormat="false" customHeight="false" hidden="false" ht="12.1" outlineLevel="0" r="35">
      <c r="A35" s="5" t="s">
        <f>=HYPERLINK("https://leilaoonline.net/lote/detalhe/28975", "027")</f>
      </c>
      <c r="B35" s="4" t="s">
        <f>=HYPERLINK("https://leilaoonline.net/lote/detalhe/28975", " LOTE COM: PARAFUSOS, DISJUNTORES , RELE, CALOTAS, ARRUELAS, LUVAS ( SEM USO) - CONFORME RELAÇÃO")</f>
      </c>
      <c r="C35" s="4" t="inlineStr">
        <is>
          <t>Não vendido</t>
        </is>
      </c>
      <c r="D35" s="4" t="inlineStr">
        <is>
          <t>0</t>
        </is>
      </c>
      <c r="E35" s="5" t="inlineStr">
        <is>
          <t>83.800,00</t>
        </is>
      </c>
      <c r="F35" s="4" t="inlineStr">
        <is>
          <t>500.00</t>
        </is>
      </c>
    </row>
    <row collapsed="false" customFormat="false" customHeight="false" hidden="false" ht="12.1" outlineLevel="0" r="36">
      <c r="A36" s="5" t="s">
        <f>=HYPERLINK("https://leilaoonline.net/lote/detalhe/28948", "028")</f>
      </c>
      <c r="B36" s="4" t="s">
        <f>=HYPERLINK("https://leilaoonline.net/lote/detalhe/28948", " LOTE COM: DISJUNTORES DIVERSOS ( SEM USO) - CONFORME RELAÇÃO")</f>
      </c>
      <c r="C36" s="4" t="inlineStr">
        <is>
          <t>Não vendido</t>
        </is>
      </c>
      <c r="D36" s="4" t="inlineStr">
        <is>
          <t>0</t>
        </is>
      </c>
      <c r="E36" s="5" t="inlineStr">
        <is>
          <t>15.700,00</t>
        </is>
      </c>
      <c r="F36" s="4" t="inlineStr">
        <is>
          <t>250.00</t>
        </is>
      </c>
    </row>
    <row collapsed="false" customFormat="false" customHeight="false" hidden="false" ht="12.1" outlineLevel="0" r="37">
      <c r="A37" s="5" t="s">
        <f>=HYPERLINK("https://leilaoonline.net/lote/detalhe/29032", "029")</f>
      </c>
      <c r="B37" s="4" t="s">
        <f>=HYPERLINK("https://leilaoonline.net/lote/detalhe/29032", " LOTE COM: ARRUELAS, PORCAS ( SEM USO) - CONFORME RELAÇÃO")</f>
      </c>
      <c r="C37" s="4" t="inlineStr">
        <is>
          <t>Não vendido</t>
        </is>
      </c>
      <c r="D37" s="4" t="inlineStr">
        <is>
          <t>0</t>
        </is>
      </c>
      <c r="E37" s="5" t="inlineStr">
        <is>
          <t>100,00</t>
        </is>
      </c>
      <c r="F37" s="4" t="inlineStr">
        <is>
          <t>100.00</t>
        </is>
      </c>
    </row>
    <row collapsed="false" customFormat="false" customHeight="false" hidden="false" ht="12.1" outlineLevel="0" r="38">
      <c r="A38" s="5" t="s">
        <f>=HYPERLINK("https://leilaoonline.net/lote/detalhe/28959", "046")</f>
      </c>
      <c r="B38" s="4" t="s">
        <f>=HYPERLINK("https://leilaoonline.net/lote/detalhe/28959", " LOTE COM: PORCAS, PARAFUSOS, ARRUELAS DIVERSAS ( SEM USO) - CONFORME RELAÇÃO")</f>
      </c>
      <c r="C38" s="4" t="inlineStr">
        <is>
          <t>Não vendido</t>
        </is>
      </c>
      <c r="D38" s="4" t="inlineStr">
        <is>
          <t>0</t>
        </is>
      </c>
      <c r="E38" s="5" t="inlineStr">
        <is>
          <t>131.400,00</t>
        </is>
      </c>
      <c r="F38" s="4" t="inlineStr">
        <is>
          <t>1000.00</t>
        </is>
      </c>
    </row>
    <row collapsed="false" customFormat="false" customHeight="false" hidden="false" ht="12.1" outlineLevel="0" r="39">
      <c r="A39" s="5" t="s">
        <f>=HYPERLINK("https://leilaoonline.net/lote/detalhe/28980", "048")</f>
      </c>
      <c r="B39" s="4" t="s">
        <f>=HYPERLINK("https://leilaoonline.net/lote/detalhe/28980", " LOTE COM: 66 Kg de FIO RD ES NEMA MW-74A ALU 5AWG ( SEM USO) - CONFORME RELAÇÃO ")</f>
      </c>
      <c r="C39" s="4" t="inlineStr">
        <is>
          <t>Não vendido</t>
        </is>
      </c>
      <c r="D39" s="4" t="inlineStr">
        <is>
          <t>0</t>
        </is>
      </c>
      <c r="E39" s="5" t="inlineStr">
        <is>
          <t>600,00</t>
        </is>
      </c>
      <c r="F39" s="4" t="inlineStr">
        <is>
          <t>100.00</t>
        </is>
      </c>
    </row>
    <row collapsed="false" customFormat="false" customHeight="false" hidden="false" ht="12.1" outlineLevel="0" r="40">
      <c r="A40" s="5" t="s">
        <f>=HYPERLINK("https://leilaoonline.net/lote/detalhe/28984", "049")</f>
      </c>
      <c r="B40" s="4" t="s">
        <f>=HYPERLINK("https://leilaoonline.net/lote/detalhe/28984", " LOTE COM: 15 Un. de TUBO EN754-7 EN AW AlMgSi T6 12,7X1 ( SEM USO) - CONFORME RELAÇÃO ")</f>
      </c>
      <c r="C40" s="4" t="inlineStr">
        <is>
          <t>Não vendido</t>
        </is>
      </c>
      <c r="D40" s="4" t="inlineStr">
        <is>
          <t>0</t>
        </is>
      </c>
      <c r="E40" s="5" t="inlineStr">
        <is>
          <t>100,00</t>
        </is>
      </c>
      <c r="F40" s="4" t="inlineStr">
        <is>
          <t>100.00</t>
        </is>
      </c>
    </row>
    <row collapsed="false" customFormat="false" customHeight="false" hidden="false" ht="12.1" outlineLevel="0" r="41">
      <c r="A41" s="5" t="s">
        <f>=HYPERLINK("https://leilaoonline.net/lote/detalhe/29004", "051")</f>
      </c>
      <c r="B41" s="4" t="s">
        <f>=HYPERLINK("https://leilaoonline.net/lote/detalhe/29004", " LOTE COM: TRANSFORMADOR CEB ( SEM USO) - CONFORME RELAÇÃO")</f>
      </c>
      <c r="C41" s="4" t="inlineStr">
        <is>
          <t>Não vendido</t>
        </is>
      </c>
      <c r="D41" s="4" t="inlineStr">
        <is>
          <t>0</t>
        </is>
      </c>
      <c r="E41" s="5" t="inlineStr">
        <is>
          <t>29.000,00</t>
        </is>
      </c>
      <c r="F41" s="4" t="inlineStr">
        <is>
          <t>500.00</t>
        </is>
      </c>
    </row>
    <row collapsed="false" customFormat="false" customHeight="false" hidden="false" ht="12.1" outlineLevel="0" r="42">
      <c r="A42" s="5" t="s">
        <f>=HYPERLINK("https://leilaoonline.net/lote/detalhe/28950", "052")</f>
      </c>
      <c r="B42" s="4" t="s">
        <f>=HYPERLINK("https://leilaoonline.net/lote/detalhe/28950", " LOTE COM: PROTÓTIPO BASIC ( SEM USO) - CONFORME RELAÇÃO")</f>
      </c>
      <c r="C42" s="4" t="inlineStr">
        <is>
          <t>Não vendido</t>
        </is>
      </c>
      <c r="D42" s="4" t="inlineStr">
        <is>
          <t>0</t>
        </is>
      </c>
      <c r="E42" s="5" t="inlineStr">
        <is>
          <t>15.100,00</t>
        </is>
      </c>
      <c r="F42" s="4" t="inlineStr">
        <is>
          <t>250.00</t>
        </is>
      </c>
    </row>
    <row collapsed="false" customFormat="false" customHeight="false" hidden="false" ht="12.1" outlineLevel="0" r="43">
      <c r="A43" s="5" t="s">
        <f>=HYPERLINK("https://leilaoonline.net/lote/detalhe/28993", "053")</f>
      </c>
      <c r="B43" s="4" t="s">
        <f>=HYPERLINK("https://leilaoonline.net/lote/detalhe/28993", " LOTE COM: 530 Kg de FOLHA D TEFLON.0625ESPESS      ( SEM USO) - CONFORME RELAÇÃO")</f>
      </c>
      <c r="C43" s="4" t="inlineStr">
        <is>
          <t>Não vendido</t>
        </is>
      </c>
      <c r="D43" s="4" t="inlineStr">
        <is>
          <t>0</t>
        </is>
      </c>
      <c r="E43" s="5" t="inlineStr">
        <is>
          <t>34.900,00</t>
        </is>
      </c>
      <c r="F43" s="4" t="inlineStr">
        <is>
          <t>500.00</t>
        </is>
      </c>
    </row>
    <row collapsed="false" customFormat="false" customHeight="false" hidden="false" ht="12.1" outlineLevel="0" r="44">
      <c r="A44" s="5" t="s">
        <f>=HYPERLINK("https://leilaoonline.net/lote/detalhe/28946", "054")</f>
      </c>
      <c r="B44" s="4" t="s">
        <f>=HYPERLINK("https://leilaoonline.net/lote/detalhe/28946", " LOTE COM: 705 Kg de  FOLHA D TEFLON.0625ESPESS    ( SEM USO) - CONFORME RELAÇÃO")</f>
      </c>
      <c r="C44" s="4" t="inlineStr">
        <is>
          <t>Não vendido</t>
        </is>
      </c>
      <c r="D44" s="4" t="inlineStr">
        <is>
          <t>0</t>
        </is>
      </c>
      <c r="E44" s="5" t="inlineStr">
        <is>
          <t>46.400,00</t>
        </is>
      </c>
      <c r="F44" s="4" t="inlineStr">
        <is>
          <t>500.00</t>
        </is>
      </c>
    </row>
    <row collapsed="false" customFormat="false" customHeight="false" hidden="false" ht="12.1" outlineLevel="0" r="45">
      <c r="A45" s="5" t="s">
        <f>=HYPERLINK("https://leilaoonline.net/lote/detalhe/28977", "055")</f>
      </c>
      <c r="B45" s="4" t="s">
        <f>=HYPERLINK("https://leilaoonline.net/lote/detalhe/28977", " LOTE COM: 595 Kg de FOLHA D TEFLON.0625ESPESS      ( SEM USO) - CONFORME RELAÇÃO")</f>
      </c>
      <c r="C45" s="4" t="inlineStr">
        <is>
          <t>Não vendido</t>
        </is>
      </c>
      <c r="D45" s="4" t="inlineStr">
        <is>
          <t>0</t>
        </is>
      </c>
      <c r="E45" s="5" t="inlineStr">
        <is>
          <t>39.200,00</t>
        </is>
      </c>
      <c r="F45" s="4" t="inlineStr">
        <is>
          <t>500.00</t>
        </is>
      </c>
    </row>
    <row collapsed="false" customFormat="false" customHeight="false" hidden="false" ht="12.1" outlineLevel="0" r="46">
      <c r="A46" s="5" t="s">
        <f>=HYPERLINK("https://leilaoonline.net/lote/detalhe/28958", "056")</f>
      </c>
      <c r="B46" s="4" t="s">
        <f>=HYPERLINK("https://leilaoonline.net/lote/detalhe/28958", " LOTE COM:  515 Kg de FOLHA D TEFLON.0625ESPESS      ( SEM USO) - CONFORME RELAÇÃO")</f>
      </c>
      <c r="C46" s="4" t="inlineStr">
        <is>
          <t>Não vendido</t>
        </is>
      </c>
      <c r="D46" s="4" t="inlineStr">
        <is>
          <t>0</t>
        </is>
      </c>
      <c r="E46" s="5" t="inlineStr">
        <is>
          <t>33.900,00</t>
        </is>
      </c>
      <c r="F46" s="4" t="inlineStr">
        <is>
          <t>500.00</t>
        </is>
      </c>
    </row>
    <row collapsed="false" customFormat="false" customHeight="false" hidden="false" ht="12.1" outlineLevel="0" r="47">
      <c r="A47" s="5" t="s">
        <f>=HYPERLINK("https://leilaoonline.net/lote/detalhe/29028", "057")</f>
      </c>
      <c r="B47" s="4" t="s">
        <f>=HYPERLINK("https://leilaoonline.net/lote/detalhe/29028", " LOTE COM:  610 Kg de FOLHA D TEFLON.0625ESPESS      ( SEM USO) - CONFORME RELAÇÃO")</f>
      </c>
      <c r="C47" s="4" t="inlineStr">
        <is>
          <t>Não vendido</t>
        </is>
      </c>
      <c r="D47" s="4" t="inlineStr">
        <is>
          <t>0</t>
        </is>
      </c>
      <c r="E47" s="5" t="inlineStr">
        <is>
          <t>40.200,00</t>
        </is>
      </c>
      <c r="F47" s="4" t="inlineStr">
        <is>
          <t>500.00</t>
        </is>
      </c>
    </row>
    <row collapsed="false" customFormat="false" customHeight="false" hidden="false" ht="12.1" outlineLevel="0" r="48">
      <c r="A48" s="5" t="s">
        <f>=HYPERLINK("https://leilaoonline.net/lote/detalhe/29008", "058")</f>
      </c>
      <c r="B48" s="4" t="s">
        <f>=HYPERLINK("https://leilaoonline.net/lote/detalhe/29008", " LOTE COM: 710 Kg de FOLHA D TEFLON.0625ESPESS      ( SEM USO) - CONFORME RELAÇÃO")</f>
      </c>
      <c r="C48" s="4" t="inlineStr">
        <is>
          <t>Não vendido</t>
        </is>
      </c>
      <c r="D48" s="4" t="inlineStr">
        <is>
          <t>0</t>
        </is>
      </c>
      <c r="E48" s="5" t="inlineStr">
        <is>
          <t>46.800,00</t>
        </is>
      </c>
      <c r="F48" s="4" t="inlineStr">
        <is>
          <t>500.00</t>
        </is>
      </c>
    </row>
    <row collapsed="false" customFormat="false" customHeight="false" hidden="false" ht="12.1" outlineLevel="0" r="49">
      <c r="A49" s="5" t="s">
        <f>=HYPERLINK("https://leilaoonline.net/lote/detalhe/28979", "059")</f>
      </c>
      <c r="B49" s="4" t="s">
        <f>=HYPERLINK("https://leilaoonline.net/lote/detalhe/28979", " LOTE COM: 680 Kg de  FOLHA D TEFLON.0625ESPESS      ( SEM USO) - CONFORME RELAÇÃO")</f>
      </c>
      <c r="C49" s="4" t="inlineStr">
        <is>
          <t>Não vendido</t>
        </is>
      </c>
      <c r="D49" s="4" t="inlineStr">
        <is>
          <t>0</t>
        </is>
      </c>
      <c r="E49" s="5" t="inlineStr">
        <is>
          <t>44.800,00</t>
        </is>
      </c>
      <c r="F49" s="4" t="inlineStr">
        <is>
          <t>500.00</t>
        </is>
      </c>
    </row>
    <row collapsed="false" customFormat="false" customHeight="false" hidden="false" ht="12.1" outlineLevel="0" r="50">
      <c r="A50" s="5" t="s">
        <f>=HYPERLINK("https://leilaoonline.net/lote/detalhe/28994", "060")</f>
      </c>
      <c r="B50" s="4" t="s">
        <f>=HYPERLINK("https://leilaoonline.net/lote/detalhe/28994", " LOTE COM: 4 Un. de VÁLVULA DE SEGURANÇA ( SEM USO) - CONFORME RELAÇÃO")</f>
      </c>
      <c r="C50" s="4" t="inlineStr">
        <is>
          <t>Não vendido</t>
        </is>
      </c>
      <c r="D50" s="4" t="inlineStr">
        <is>
          <t>0</t>
        </is>
      </c>
      <c r="E50" s="5" t="inlineStr">
        <is>
          <t>27.800,00</t>
        </is>
      </c>
      <c r="F50" s="4" t="inlineStr">
        <is>
          <t>500.00</t>
        </is>
      </c>
    </row>
    <row collapsed="false" customFormat="false" customHeight="false" hidden="false" ht="12.1" outlineLevel="0" r="51">
      <c r="A51" s="5" t="s">
        <f>=HYPERLINK("https://leilaoonline.net/lote/detalhe/28978", "061")</f>
      </c>
      <c r="B51" s="4" t="s">
        <f>=HYPERLINK("https://leilaoonline.net/lote/detalhe/28978", " LOTE COM: 4 Un. de  VÁLVULA DE SEGURANÇA ( SEM USO) - CONFORME RELAÇÃO")</f>
      </c>
      <c r="C51" s="4" t="inlineStr">
        <is>
          <t>Não vendido</t>
        </is>
      </c>
      <c r="D51" s="4" t="inlineStr">
        <is>
          <t>0</t>
        </is>
      </c>
      <c r="E51" s="5" t="inlineStr">
        <is>
          <t>27.800,00</t>
        </is>
      </c>
      <c r="F51" s="4" t="inlineStr">
        <is>
          <t>500.00</t>
        </is>
      </c>
    </row>
    <row collapsed="false" customFormat="false" customHeight="false" hidden="false" ht="12.1" outlineLevel="0" r="52">
      <c r="A52" s="5" t="s">
        <f>=HYPERLINK("https://leilaoonline.net/lote/detalhe/28983", "062")</f>
      </c>
      <c r="B52" s="4" t="s">
        <f>=HYPERLINK("https://leilaoonline.net/lote/detalhe/28983", " LOTE COM: 4 Un. de VÁLVULA DE SEGURANÇA ( SEM USO) - CONFORME RELAÇÃO")</f>
      </c>
      <c r="C52" s="4" t="inlineStr">
        <is>
          <t>Não vendido</t>
        </is>
      </c>
      <c r="D52" s="4" t="inlineStr">
        <is>
          <t>0</t>
        </is>
      </c>
      <c r="E52" s="5" t="inlineStr">
        <is>
          <t>27.800,00</t>
        </is>
      </c>
      <c r="F52" s="4" t="inlineStr">
        <is>
          <t>500.00</t>
        </is>
      </c>
    </row>
    <row collapsed="false" customFormat="false" customHeight="false" hidden="false" ht="12.1" outlineLevel="0" r="53">
      <c r="A53" s="5" t="s">
        <f>=HYPERLINK("https://leilaoonline.net/lote/detalhe/28995", "063")</f>
      </c>
      <c r="B53" s="4" t="s">
        <f>=HYPERLINK("https://leilaoonline.net/lote/detalhe/28995", " LOTE COM: 4 Un. de VÁLVULA DE SEGURANÇA ( SEM USO) - CONFORME RELAÇÃO")</f>
      </c>
      <c r="C53" s="4" t="inlineStr">
        <is>
          <t>Não vendido</t>
        </is>
      </c>
      <c r="D53" s="4" t="inlineStr">
        <is>
          <t>0</t>
        </is>
      </c>
      <c r="E53" s="5" t="inlineStr">
        <is>
          <t>27.800,00</t>
        </is>
      </c>
      <c r="F53" s="4" t="inlineStr">
        <is>
          <t>500.00</t>
        </is>
      </c>
    </row>
    <row collapsed="false" customFormat="false" customHeight="false" hidden="false" ht="12.1" outlineLevel="0" r="54">
      <c r="A54" s="5" t="s">
        <f>=HYPERLINK("https://leilaoonline.net/lote/detalhe/29015", "064")</f>
      </c>
      <c r="B54" s="4" t="s">
        <f>=HYPERLINK("https://leilaoonline.net/lote/detalhe/29015", " LOTE COM: 5 Un. de VÁLVULA DE SEGURANÇA ( SEM USO) - CONFORME RELAÇÃO")</f>
      </c>
      <c r="C54" s="4" t="inlineStr">
        <is>
          <t>Não vendido</t>
        </is>
      </c>
      <c r="D54" s="4" t="inlineStr">
        <is>
          <t>0</t>
        </is>
      </c>
      <c r="E54" s="5" t="inlineStr">
        <is>
          <t>34.800,00</t>
        </is>
      </c>
      <c r="F54" s="4" t="inlineStr">
        <is>
          <t>500.00</t>
        </is>
      </c>
    </row>
    <row collapsed="false" customFormat="false" customHeight="false" hidden="false" ht="12.1" outlineLevel="0" r="55">
      <c r="A55" s="5" t="s">
        <f>=HYPERLINK("https://leilaoonline.net/lote/detalhe/29040", "065")</f>
      </c>
      <c r="B55" s="4" t="s">
        <f>=HYPERLINK("https://leilaoonline.net/lote/detalhe/29040", " LOTE COM: 165 Un. de FLANGE 4" 150# RF SCH 40S (SEM USO) - CONFORME RELAÇÃO ")</f>
      </c>
      <c r="C55" s="4" t="inlineStr">
        <is>
          <t>Não vendido</t>
        </is>
      </c>
      <c r="D55" s="4" t="inlineStr">
        <is>
          <t>0</t>
        </is>
      </c>
      <c r="E55" s="5" t="inlineStr">
        <is>
          <t>22.300,00</t>
        </is>
      </c>
      <c r="F55" s="4" t="inlineStr">
        <is>
          <t>500.00</t>
        </is>
      </c>
    </row>
    <row collapsed="false" customFormat="false" customHeight="false" hidden="false" ht="12.1" outlineLevel="0" r="56">
      <c r="A56" s="5" t="s">
        <f>=HYPERLINK("https://leilaoonline.net/lote/detalhe/28954", "066")</f>
      </c>
      <c r="B56" s="4" t="s">
        <f>=HYPERLINK("https://leilaoonline.net/lote/detalhe/28954", " LOTE COM: 165 Un. de FLANGE 4" 150# RF SCH 40S (SEM USO) - CONFORME RELAÇÃO ")</f>
      </c>
      <c r="C56" s="4" t="inlineStr">
        <is>
          <t>Não vendido</t>
        </is>
      </c>
      <c r="D56" s="4" t="inlineStr">
        <is>
          <t>0</t>
        </is>
      </c>
      <c r="E56" s="5" t="inlineStr">
        <is>
          <t>22.300,00</t>
        </is>
      </c>
      <c r="F56" s="4" t="inlineStr">
        <is>
          <t>500.00</t>
        </is>
      </c>
    </row>
    <row collapsed="false" customFormat="false" customHeight="false" hidden="false" ht="12.1" outlineLevel="0" r="57">
      <c r="A57" s="5" t="s">
        <f>=HYPERLINK("https://leilaoonline.net/lote/detalhe/29006", "067")</f>
      </c>
      <c r="B57" s="4" t="s">
        <f>=HYPERLINK("https://leilaoonline.net/lote/detalhe/29006", " LOTE COM: 165 Un. de FLANGE 4" 150# RF SCH 40S (SEM USO) - CONFORME RELAÇÃO ")</f>
      </c>
      <c r="C57" s="4" t="inlineStr">
        <is>
          <t>Não vendido</t>
        </is>
      </c>
      <c r="D57" s="4" t="inlineStr">
        <is>
          <t>0</t>
        </is>
      </c>
      <c r="E57" s="5" t="inlineStr">
        <is>
          <t>22.300,00</t>
        </is>
      </c>
      <c r="F57" s="4" t="inlineStr">
        <is>
          <t>500.00</t>
        </is>
      </c>
    </row>
    <row collapsed="false" customFormat="false" customHeight="false" hidden="false" ht="12.1" outlineLevel="0" r="58">
      <c r="A58" s="5" t="s">
        <f>=HYPERLINK("https://leilaoonline.net/lote/detalhe/28961", "068")</f>
      </c>
      <c r="B58" s="4" t="s">
        <f>=HYPERLINK("https://leilaoonline.net/lote/detalhe/28961", " LOTE COM: 165 Un. de FLANGE 4" 150# RF SCH 40S (SEM USO) - CONFORME RELAÇÃO ")</f>
      </c>
      <c r="C58" s="4" t="inlineStr">
        <is>
          <t>Não vendido</t>
        </is>
      </c>
      <c r="D58" s="4" t="inlineStr">
        <is>
          <t>0</t>
        </is>
      </c>
      <c r="E58" s="5" t="inlineStr">
        <is>
          <t>22.300,00</t>
        </is>
      </c>
      <c r="F58" s="4" t="inlineStr">
        <is>
          <t>500.00</t>
        </is>
      </c>
    </row>
    <row collapsed="false" customFormat="false" customHeight="false" hidden="false" ht="12.1" outlineLevel="0" r="59">
      <c r="A59" s="5" t="s">
        <f>=HYPERLINK("https://leilaoonline.net/lote/detalhe/29029", "069")</f>
      </c>
      <c r="B59" s="4" t="s">
        <f>=HYPERLINK("https://leilaoonline.net/lote/detalhe/29029", " LOTE COM: 500 Un. de ABRAÇADEIRAS PARA TUBO DE 3/4" ( SEM USO) - CONFORME RELAÇÃO ")</f>
      </c>
      <c r="C59" s="4" t="inlineStr">
        <is>
          <t>Não vendido</t>
        </is>
      </c>
      <c r="D59" s="4" t="inlineStr">
        <is>
          <t>0</t>
        </is>
      </c>
      <c r="E59" s="5" t="inlineStr">
        <is>
          <t>3.600,00</t>
        </is>
      </c>
      <c r="F59" s="4" t="inlineStr">
        <is>
          <t>250.00</t>
        </is>
      </c>
    </row>
    <row collapsed="false" customFormat="false" customHeight="false" hidden="false" ht="12.1" outlineLevel="0" r="60">
      <c r="A60" s="5" t="s">
        <f>=HYPERLINK("https://leilaoonline.net/lote/detalhe/29034", "070")</f>
      </c>
      <c r="B60" s="4" t="s">
        <f>=HYPERLINK("https://leilaoonline.net/lote/detalhe/29034", " LOTE COM: 500 Un. de ABRAÇADEIRAS PARA TUBO DE 3/4" ( SEM USO) - CONFORME RELAÇÃO ")</f>
      </c>
      <c r="C60" s="4" t="inlineStr">
        <is>
          <t>Não vendido</t>
        </is>
      </c>
      <c r="D60" s="4" t="inlineStr">
        <is>
          <t>0</t>
        </is>
      </c>
      <c r="E60" s="5" t="inlineStr">
        <is>
          <t>3.600,00</t>
        </is>
      </c>
      <c r="F60" s="4" t="inlineStr">
        <is>
          <t>250.00</t>
        </is>
      </c>
    </row>
    <row collapsed="false" customFormat="false" customHeight="false" hidden="false" ht="12.1" outlineLevel="0" r="61">
      <c r="A61" s="5" t="s">
        <f>=HYPERLINK("https://leilaoonline.net/lote/detalhe/29030", "071")</f>
      </c>
      <c r="B61" s="4" t="s">
        <f>=HYPERLINK("https://leilaoonline.net/lote/detalhe/29030", " LOTE COM: 500 Un. de ABRAÇADEIRAS PARA TUBO DE 3/4" ( SEM USO) - CONFORME RELAÇÃO ")</f>
      </c>
      <c r="C61" s="4" t="inlineStr">
        <is>
          <t>Não vendido</t>
        </is>
      </c>
      <c r="D61" s="4" t="inlineStr">
        <is>
          <t>0</t>
        </is>
      </c>
      <c r="E61" s="5" t="inlineStr">
        <is>
          <t>3.600,00</t>
        </is>
      </c>
      <c r="F61" s="4" t="inlineStr">
        <is>
          <t>250.00</t>
        </is>
      </c>
    </row>
    <row collapsed="false" customFormat="false" customHeight="false" hidden="false" ht="12.1" outlineLevel="0" r="62">
      <c r="A62" s="5" t="s">
        <f>=HYPERLINK("https://leilaoonline.net/lote/detalhe/29017", "072")</f>
      </c>
      <c r="B62" s="4" t="s">
        <f>=HYPERLINK("https://leilaoonline.net/lote/detalhe/29017", " LOTE COM: 500 Un. de ABRAÇADEIRAS PARA TUBO DE 3/4" ( SEM USO) - CONFORME RELAÇÃO ")</f>
      </c>
      <c r="C62" s="4" t="inlineStr">
        <is>
          <t>Não vendido</t>
        </is>
      </c>
      <c r="D62" s="4" t="inlineStr">
        <is>
          <t>0</t>
        </is>
      </c>
      <c r="E62" s="5" t="inlineStr">
        <is>
          <t>3.600,00</t>
        </is>
      </c>
      <c r="F62" s="4" t="inlineStr">
        <is>
          <t>250.00</t>
        </is>
      </c>
    </row>
    <row collapsed="false" customFormat="false" customHeight="false" hidden="false" ht="12.1" outlineLevel="0" r="63">
      <c r="A63" s="5" t="s">
        <f>=HYPERLINK("https://leilaoonline.net/lote/detalhe/28962", "073")</f>
      </c>
      <c r="B63" s="4" t="s">
        <f>=HYPERLINK("https://leilaoonline.net/lote/detalhe/28962", " LOTE COM: 500 Un. de  ABRAÇADEIRAS PARA TUBO DE 3/4" ( SEM USO) - CONFORME RELAÇÃO ")</f>
      </c>
      <c r="C63" s="4" t="inlineStr">
        <is>
          <t>Não vendido</t>
        </is>
      </c>
      <c r="D63" s="4" t="inlineStr">
        <is>
          <t>0</t>
        </is>
      </c>
      <c r="E63" s="5" t="inlineStr">
        <is>
          <t>3.600,00</t>
        </is>
      </c>
      <c r="F63" s="4" t="inlineStr">
        <is>
          <t>250.00</t>
        </is>
      </c>
    </row>
    <row collapsed="false" customFormat="false" customHeight="false" hidden="false" ht="12.1" outlineLevel="0" r="64">
      <c r="A64" s="5" t="s">
        <f>=HYPERLINK("https://leilaoonline.net/lote/detalhe/28985", "074")</f>
      </c>
      <c r="B64" s="4" t="s">
        <f>=HYPERLINK("https://leilaoonline.net/lote/detalhe/28985", " LOTE COM: 788 Un. de ABRAÇADEIRAS PARA TUBO DE 3/4" ( SEM USO) - CONFORME RELAÇÃO ")</f>
      </c>
      <c r="C64" s="4" t="inlineStr">
        <is>
          <t>Não vendido</t>
        </is>
      </c>
      <c r="D64" s="4" t="inlineStr">
        <is>
          <t>0</t>
        </is>
      </c>
      <c r="E64" s="5" t="inlineStr">
        <is>
          <t>5.700,00</t>
        </is>
      </c>
      <c r="F64" s="4" t="inlineStr">
        <is>
          <t>500.00</t>
        </is>
      </c>
    </row>
    <row collapsed="false" customFormat="false" customHeight="false" hidden="false" ht="12.1" outlineLevel="0" r="65">
      <c r="A65" s="5" t="s">
        <f>=HYPERLINK("https://leilaoonline.net/lote/detalhe/28944", "075")</f>
      </c>
      <c r="B65" s="4" t="s">
        <f>=HYPERLINK("https://leilaoonline.net/lote/detalhe/28944", " LOTE COM: 5 Un. de  VÁLVULA GLOBO 1" ( SEM USO) - CONFORME RELAÇÃO ")</f>
      </c>
      <c r="C65" s="4" t="inlineStr">
        <is>
          <t>Não vendido</t>
        </is>
      </c>
      <c r="D65" s="4" t="inlineStr">
        <is>
          <t>0</t>
        </is>
      </c>
      <c r="E65" s="5" t="inlineStr">
        <is>
          <t>13.900,00</t>
        </is>
      </c>
      <c r="F65" s="4" t="inlineStr">
        <is>
          <t>500.00</t>
        </is>
      </c>
    </row>
    <row collapsed="false" customFormat="false" customHeight="false" hidden="false" ht="12.1" outlineLevel="0" r="66">
      <c r="A66" s="5" t="s">
        <f>=HYPERLINK("https://leilaoonline.net/lote/detalhe/28976", "076")</f>
      </c>
      <c r="B66" s="4" t="s">
        <f>=HYPERLINK("https://leilaoonline.net/lote/detalhe/28976", " LOTE COM: 5 Un. de VÁLVULA GLOBO 1" ( SEM USO) - CONFORME RELAÇÃO ")</f>
      </c>
      <c r="C66" s="4" t="inlineStr">
        <is>
          <t>Não vendido</t>
        </is>
      </c>
      <c r="D66" s="4" t="inlineStr">
        <is>
          <t>0</t>
        </is>
      </c>
      <c r="E66" s="5" t="inlineStr">
        <is>
          <t>13.900,00</t>
        </is>
      </c>
      <c r="F66" s="4" t="inlineStr">
        <is>
          <t>500.00</t>
        </is>
      </c>
    </row>
    <row collapsed="false" customFormat="false" customHeight="false" hidden="false" ht="12.1" outlineLevel="0" r="67">
      <c r="A67" s="5" t="s">
        <f>=HYPERLINK("https://leilaoonline.net/lote/detalhe/28949", "077")</f>
      </c>
      <c r="B67" s="4" t="s">
        <f>=HYPERLINK("https://leilaoonline.net/lote/detalhe/28949", " LOTE COM: 5 Un. de VÁLVULA GLOBO 1" ( SEM USO) - CONFORME RELAÇÃO ")</f>
      </c>
      <c r="C67" s="4" t="inlineStr">
        <is>
          <t>Não vendido</t>
        </is>
      </c>
      <c r="D67" s="4" t="inlineStr">
        <is>
          <t>0</t>
        </is>
      </c>
      <c r="E67" s="5" t="inlineStr">
        <is>
          <t>13.900,00</t>
        </is>
      </c>
      <c r="F67" s="4" t="inlineStr">
        <is>
          <t>500.00</t>
        </is>
      </c>
    </row>
    <row collapsed="false" customFormat="false" customHeight="false" hidden="false" ht="12.1" outlineLevel="0" r="68">
      <c r="A68" s="5" t="s">
        <f>=HYPERLINK("https://leilaoonline.net/lote/detalhe/28955", "078")</f>
      </c>
      <c r="B68" s="4" t="s">
        <f>=HYPERLINK("https://leilaoonline.net/lote/detalhe/28955", " LOTE COM: 7 Un. de VÁLVULA GLOBO 1" ( SEM USO) - CONFORME RELAÇÃO ")</f>
      </c>
      <c r="C68" s="4" t="inlineStr">
        <is>
          <t>Não vendido</t>
        </is>
      </c>
      <c r="D68" s="4" t="inlineStr">
        <is>
          <t>0</t>
        </is>
      </c>
      <c r="E68" s="5" t="inlineStr">
        <is>
          <t>19.400,00</t>
        </is>
      </c>
      <c r="F68" s="4" t="inlineStr">
        <is>
          <t>500.00</t>
        </is>
      </c>
    </row>
    <row collapsed="false" customFormat="false" customHeight="false" hidden="false" ht="12.1" outlineLevel="0" r="69">
      <c r="A69" s="5" t="s">
        <f>=HYPERLINK("https://leilaoonline.net/lote/detalhe/28990", "079")</f>
      </c>
      <c r="B69" s="4" t="s">
        <f>=HYPERLINK("https://leilaoonline.net/lote/detalhe/28990", " LOTE COM: 5 Un. de ELEMENTO FILTRANTE ( SEM USO) - CONFORME RELAÇÃO ")</f>
      </c>
      <c r="C69" s="4" t="inlineStr">
        <is>
          <t>Não vendido</t>
        </is>
      </c>
      <c r="D69" s="4" t="inlineStr">
        <is>
          <t>0</t>
        </is>
      </c>
      <c r="E69" s="5" t="inlineStr">
        <is>
          <t>5.700,00</t>
        </is>
      </c>
      <c r="F69" s="4" t="inlineStr">
        <is>
          <t>250.00</t>
        </is>
      </c>
    </row>
    <row collapsed="false" customFormat="false" customHeight="false" hidden="false" ht="12.1" outlineLevel="0" r="70">
      <c r="A70" s="5" t="s">
        <f>=HYPERLINK("https://leilaoonline.net/lote/detalhe/29002", "080")</f>
      </c>
      <c r="B70" s="4" t="s">
        <f>=HYPERLINK("https://leilaoonline.net/lote/detalhe/29002", " LOTE COM: 5 Un. de ELEMENTO FILTRANTE ( SEM USO) - CONFORME RELAÇÃO ")</f>
      </c>
      <c r="C70" s="4" t="inlineStr">
        <is>
          <t>Não vendido</t>
        </is>
      </c>
      <c r="D70" s="4" t="inlineStr">
        <is>
          <t>0</t>
        </is>
      </c>
      <c r="E70" s="5" t="inlineStr">
        <is>
          <t>5.700,00</t>
        </is>
      </c>
      <c r="F70" s="4" t="inlineStr">
        <is>
          <t>250.00</t>
        </is>
      </c>
    </row>
    <row collapsed="false" customFormat="false" customHeight="false" hidden="false" ht="12.1" outlineLevel="0" r="71">
      <c r="A71" s="5" t="s">
        <f>=HYPERLINK("https://leilaoonline.net/lote/detalhe/29038", "081")</f>
      </c>
      <c r="B71" s="4" t="s">
        <f>=HYPERLINK("https://leilaoonline.net/lote/detalhe/29038", " LOTE COM: 5 Un. de ELEMENTO FILTRANTE ( SEM USO) - CONFORME RELAÇÃO ")</f>
      </c>
      <c r="C71" s="4" t="inlineStr">
        <is>
          <t>Não vendido</t>
        </is>
      </c>
      <c r="D71" s="4" t="inlineStr">
        <is>
          <t>0</t>
        </is>
      </c>
      <c r="E71" s="5" t="inlineStr">
        <is>
          <t>5.700,00</t>
        </is>
      </c>
      <c r="F71" s="4" t="inlineStr">
        <is>
          <t>250.00</t>
        </is>
      </c>
    </row>
    <row collapsed="false" customFormat="false" customHeight="false" hidden="false" ht="12.1" outlineLevel="0" r="72">
      <c r="A72" s="5" t="s">
        <f>=HYPERLINK("https://leilaoonline.net/lote/detalhe/28998", "082")</f>
      </c>
      <c r="B72" s="4" t="s">
        <f>=HYPERLINK("https://leilaoonline.net/lote/detalhe/28998", " LOTE COM: 5 Un. de ELEMENTO FILTRANTE ( SEM USO) - CONFORME RELAÇÃO ")</f>
      </c>
      <c r="C72" s="4" t="inlineStr">
        <is>
          <t>Não vendido</t>
        </is>
      </c>
      <c r="D72" s="4" t="inlineStr">
        <is>
          <t>0</t>
        </is>
      </c>
      <c r="E72" s="5" t="inlineStr">
        <is>
          <t>5.700,00</t>
        </is>
      </c>
      <c r="F72" s="4" t="inlineStr">
        <is>
          <t>250.00</t>
        </is>
      </c>
    </row>
    <row collapsed="false" customFormat="false" customHeight="false" hidden="false" ht="12.1" outlineLevel="0" r="73">
      <c r="A73" s="5" t="s">
        <f>=HYPERLINK("https://leilaoonline.net/lote/detalhe/28960", "083")</f>
      </c>
      <c r="B73" s="4" t="s">
        <f>=HYPERLINK("https://leilaoonline.net/lote/detalhe/28960", " LOTE COM: 60 Un. de CURVA 90 GRAUS EM INOX ( SEM USO) - CONFORME RELAÇÃO")</f>
      </c>
      <c r="C73" s="4" t="inlineStr">
        <is>
          <t>Não vendido</t>
        </is>
      </c>
      <c r="D73" s="4" t="inlineStr">
        <is>
          <t>0</t>
        </is>
      </c>
      <c r="E73" s="5" t="inlineStr">
        <is>
          <t>7.800,00</t>
        </is>
      </c>
      <c r="F73" s="4" t="inlineStr">
        <is>
          <t>250.00</t>
        </is>
      </c>
    </row>
    <row collapsed="false" customFormat="false" customHeight="false" hidden="false" ht="12.1" outlineLevel="0" r="74">
      <c r="A74" s="5" t="s">
        <f>=HYPERLINK("https://leilaoonline.net/lote/detalhe/29003", "084")</f>
      </c>
      <c r="B74" s="4" t="s">
        <f>=HYPERLINK("https://leilaoonline.net/lote/detalhe/29003", " LOTE COM: 60 Un. de CURVA 90 GRAUS EM INOX ( SEM USO) - CONFORME RELAÇÃO")</f>
      </c>
      <c r="C74" s="4" t="inlineStr">
        <is>
          <t>Não vendido</t>
        </is>
      </c>
      <c r="D74" s="4" t="inlineStr">
        <is>
          <t>0</t>
        </is>
      </c>
      <c r="E74" s="5" t="inlineStr">
        <is>
          <t>7.800,00</t>
        </is>
      </c>
      <c r="F74" s="4" t="inlineStr">
        <is>
          <t>250.00</t>
        </is>
      </c>
    </row>
    <row collapsed="false" customFormat="false" customHeight="false" hidden="false" ht="12.1" outlineLevel="0" r="75">
      <c r="A75" s="5" t="s">
        <f>=HYPERLINK("https://leilaoonline.net/lote/detalhe/29014", "085")</f>
      </c>
      <c r="B75" s="4" t="s">
        <f>=HYPERLINK("https://leilaoonline.net/lote/detalhe/29014", " LOTE COM: 50 Un. de FLANGE WN 3/4"1500#RJ SCH 80S ( SEM USO) - CONFORME RELAÇÃO ")</f>
      </c>
      <c r="C75" s="4" t="inlineStr">
        <is>
          <t>Não vendido</t>
        </is>
      </c>
      <c r="D75" s="4" t="inlineStr">
        <is>
          <t>0</t>
        </is>
      </c>
      <c r="E75" s="5" t="inlineStr">
        <is>
          <t>5.100,00</t>
        </is>
      </c>
      <c r="F75" s="4" t="inlineStr">
        <is>
          <t>250.00</t>
        </is>
      </c>
    </row>
    <row collapsed="false" customFormat="false" customHeight="false" hidden="false" ht="12.1" outlineLevel="0" r="76">
      <c r="A76" s="5" t="s">
        <f>=HYPERLINK("https://leilaoonline.net/lote/detalhe/28988", "086")</f>
      </c>
      <c r="B76" s="4" t="s">
        <f>=HYPERLINK("https://leilaoonline.net/lote/detalhe/28988", " LOTE COM: 50 Un de  FLANGE WN 3/4"1500#RJ SCH 80S  ( SEM USO) - CONFORME RELAÇÃO ")</f>
      </c>
      <c r="C76" s="4" t="inlineStr">
        <is>
          <t>Não vendido</t>
        </is>
      </c>
      <c r="D76" s="4" t="inlineStr">
        <is>
          <t>0</t>
        </is>
      </c>
      <c r="E76" s="5" t="inlineStr">
        <is>
          <t>5.100,00</t>
        </is>
      </c>
      <c r="F76" s="4" t="inlineStr">
        <is>
          <t>250.00</t>
        </is>
      </c>
    </row>
    <row collapsed="false" customFormat="false" customHeight="false" hidden="false" ht="12.1" outlineLevel="0" r="77">
      <c r="A77" s="5" t="s">
        <f>=HYPERLINK("https://leilaoonline.net/lote/detalhe/28971", "087")</f>
      </c>
      <c r="B77" s="4" t="s">
        <f>=HYPERLINK("https://leilaoonline.net/lote/detalhe/28971", " LOTE COM: 50 Un. de FLANGE WN 3/4"1500#RJ SCH 80S ( SEM USO) - CONFORME RELAÇÃO ")</f>
      </c>
      <c r="C77" s="4" t="inlineStr">
        <is>
          <t>Não vendido</t>
        </is>
      </c>
      <c r="D77" s="4" t="inlineStr">
        <is>
          <t>0</t>
        </is>
      </c>
      <c r="E77" s="5" t="inlineStr">
        <is>
          <t>5.100,00</t>
        </is>
      </c>
      <c r="F77" s="4" t="inlineStr">
        <is>
          <t>250.00</t>
        </is>
      </c>
    </row>
    <row collapsed="false" customFormat="false" customHeight="false" hidden="false" ht="12.1" outlineLevel="0" r="78">
      <c r="A78" s="5" t="s">
        <f>=HYPERLINK("https://leilaoonline.net/lote/detalhe/28986", "088")</f>
      </c>
      <c r="B78" s="4" t="s">
        <f>=HYPERLINK("https://leilaoonline.net/lote/detalhe/28986", " LOTE COM: 14 Un. de TRANSMISSORES ( SEM USO) - CONFORME RELAÇÃO ")</f>
      </c>
      <c r="C78" s="4" t="inlineStr">
        <is>
          <t>Não vendido</t>
        </is>
      </c>
      <c r="D78" s="4" t="inlineStr">
        <is>
          <t>0</t>
        </is>
      </c>
      <c r="E78" s="5" t="inlineStr">
        <is>
          <t>13.800,00</t>
        </is>
      </c>
      <c r="F78" s="4" t="inlineStr">
        <is>
          <t>500.00</t>
        </is>
      </c>
    </row>
    <row collapsed="false" customFormat="false" customHeight="false" hidden="false" ht="12.1" outlineLevel="0" r="79">
      <c r="A79" s="5" t="s">
        <f>=HYPERLINK("https://leilaoonline.net/lote/detalhe/28945", "089")</f>
      </c>
      <c r="B79" s="4" t="s">
        <f>=HYPERLINK("https://leilaoonline.net/lote/detalhe/28945", " LOTE COM: 14 Un. de TRANSMISSORES ( SEM USO) - CONFORME RELAÇÃO ")</f>
      </c>
      <c r="C79" s="4" t="inlineStr">
        <is>
          <t>Não vendido</t>
        </is>
      </c>
      <c r="D79" s="4" t="inlineStr">
        <is>
          <t>0</t>
        </is>
      </c>
      <c r="E79" s="5" t="inlineStr">
        <is>
          <t>13.800,00</t>
        </is>
      </c>
      <c r="F79" s="4" t="inlineStr">
        <is>
          <t>500.00</t>
        </is>
      </c>
    </row>
    <row collapsed="false" customFormat="false" customHeight="false" hidden="false" ht="12.1" outlineLevel="0" r="80">
      <c r="A80" s="5" t="s">
        <f>=HYPERLINK("https://leilaoonline.net/lote/detalhe/28951", "090")</f>
      </c>
      <c r="B80" s="4" t="s">
        <f>=HYPERLINK("https://leilaoonline.net/lote/detalhe/28951", " LOTE COM: 14 Un. de TRANSMISSORES ( SEM USO) - CONFORME RELAÇÃO ")</f>
      </c>
      <c r="C80" s="4" t="inlineStr">
        <is>
          <t>Não vendido</t>
        </is>
      </c>
      <c r="D80" s="4" t="inlineStr">
        <is>
          <t>0</t>
        </is>
      </c>
      <c r="E80" s="5" t="inlineStr">
        <is>
          <t>13.800,00</t>
        </is>
      </c>
      <c r="F80" s="4" t="inlineStr">
        <is>
          <t>500.00</t>
        </is>
      </c>
    </row>
    <row collapsed="false" customFormat="false" customHeight="false" hidden="false" ht="12.1" outlineLevel="0" r="81">
      <c r="A81" s="5" t="s">
        <f>=HYPERLINK("https://leilaoonline.net/lote/detalhe/28981", "091")</f>
      </c>
      <c r="B81" s="4" t="s">
        <f>=HYPERLINK("https://leilaoonline.net/lote/detalhe/28981", " LOTE COM: 14 Un. de TRANSMISSORES ( SEM USO) - CONFORME RELAÇÃO ")</f>
      </c>
      <c r="C81" s="4" t="inlineStr">
        <is>
          <t>Não vendido</t>
        </is>
      </c>
      <c r="D81" s="4" t="inlineStr">
        <is>
          <t>0</t>
        </is>
      </c>
      <c r="E81" s="5" t="inlineStr">
        <is>
          <t>13.800,00</t>
        </is>
      </c>
      <c r="F81" s="4" t="inlineStr">
        <is>
          <t>500.00</t>
        </is>
      </c>
    </row>
    <row collapsed="false" customFormat="false" customHeight="false" hidden="false" ht="12.1" outlineLevel="0" r="82">
      <c r="A82" s="5" t="s">
        <f>=HYPERLINK("https://leilaoonline.net/lote/detalhe/28997", "092")</f>
      </c>
      <c r="B82" s="4" t="s">
        <f>=HYPERLINK("https://leilaoonline.net/lote/detalhe/28997", " LOTE COM: 15 Un. de TRANSMISSORES ( SEM USO) - CONFORME RELAÇÃO ")</f>
      </c>
      <c r="C82" s="4" t="inlineStr">
        <is>
          <t>Não vendido</t>
        </is>
      </c>
      <c r="D82" s="4" t="inlineStr">
        <is>
          <t>0</t>
        </is>
      </c>
      <c r="E82" s="5" t="inlineStr">
        <is>
          <t>14.700,00</t>
        </is>
      </c>
      <c r="F82" s="4" t="inlineStr">
        <is>
          <t>500.00</t>
        </is>
      </c>
    </row>
    <row collapsed="false" customFormat="false" customHeight="false" hidden="false" ht="12.1" outlineLevel="0" r="83">
      <c r="A83" s="5" t="s">
        <f>=HYPERLINK("https://leilaoonline.net/lote/detalhe/28953", "093")</f>
      </c>
      <c r="B83" s="4" t="s">
        <f>=HYPERLINK("https://leilaoonline.net/lote/detalhe/28953", " LOTE COM: 10 Un. de TE RED 4" - 1 1/2" SCH 40S ( SEM USO) - CONFORME RELAÇÃO")</f>
      </c>
      <c r="C83" s="4" t="inlineStr">
        <is>
          <t>Não vendido</t>
        </is>
      </c>
      <c r="D83" s="4" t="inlineStr">
        <is>
          <t>0</t>
        </is>
      </c>
      <c r="E83" s="5" t="inlineStr">
        <is>
          <t>3.800,00</t>
        </is>
      </c>
      <c r="F83" s="4" t="inlineStr">
        <is>
          <t>250.00</t>
        </is>
      </c>
    </row>
    <row collapsed="false" customFormat="false" customHeight="false" hidden="false" ht="12.1" outlineLevel="0" r="84">
      <c r="A84" s="5" t="s">
        <f>=HYPERLINK("https://leilaoonline.net/lote/detalhe/28969", "094")</f>
      </c>
      <c r="B84" s="4" t="s">
        <f>=HYPERLINK("https://leilaoonline.net/lote/detalhe/28969", " LOTE COM: 10 Un. de TE RED 4" - 1 1/2" SCH 40S ( SEM USO) - CONFORME RELAÇÃO")</f>
      </c>
      <c r="C84" s="4" t="inlineStr">
        <is>
          <t>Não vendido</t>
        </is>
      </c>
      <c r="D84" s="4" t="inlineStr">
        <is>
          <t>0</t>
        </is>
      </c>
      <c r="E84" s="5" t="inlineStr">
        <is>
          <t>3.800,00</t>
        </is>
      </c>
      <c r="F84" s="4" t="inlineStr">
        <is>
          <t>250.00</t>
        </is>
      </c>
    </row>
    <row collapsed="false" customFormat="false" customHeight="false" hidden="false" ht="12.1" outlineLevel="0" r="85">
      <c r="A85" s="5" t="s">
        <f>=HYPERLINK("https://leilaoonline.net/lote/detalhe/28968", "095")</f>
      </c>
      <c r="B85" s="4" t="s">
        <f>=HYPERLINK("https://leilaoonline.net/lote/detalhe/28968", " LOTE COM: 10 Un. de TE RED 4" - 1 1/2" SCH 40S ( SEM USO) - CONFORME RELAÇÃO")</f>
      </c>
      <c r="C85" s="4" t="inlineStr">
        <is>
          <t>Não vendido</t>
        </is>
      </c>
      <c r="D85" s="4" t="inlineStr">
        <is>
          <t>0</t>
        </is>
      </c>
      <c r="E85" s="5" t="inlineStr">
        <is>
          <t>3.800,00</t>
        </is>
      </c>
      <c r="F85" s="4" t="inlineStr">
        <is>
          <t>250.00</t>
        </is>
      </c>
    </row>
    <row collapsed="false" customFormat="false" customHeight="false" hidden="false" ht="12.1" outlineLevel="0" r="86">
      <c r="A86" s="5" t="s">
        <f>=HYPERLINK("https://leilaoonline.net/lote/detalhe/29012", "096")</f>
      </c>
      <c r="B86" s="4" t="s">
        <f>=HYPERLINK("https://leilaoonline.net/lote/detalhe/29012", " LOTE COM: 10 Un. de TE RED 4" - 1 1/2" SCH 40S ( SEM USO) - CONFORME RELAÇÃO")</f>
      </c>
      <c r="C86" s="4" t="inlineStr">
        <is>
          <t>Não vendido</t>
        </is>
      </c>
      <c r="D86" s="4" t="inlineStr">
        <is>
          <t>0</t>
        </is>
      </c>
      <c r="E86" s="5" t="inlineStr">
        <is>
          <t>3.800,00</t>
        </is>
      </c>
      <c r="F86" s="4" t="inlineStr">
        <is>
          <t>250.00</t>
        </is>
      </c>
    </row>
    <row collapsed="false" customFormat="false" customHeight="false" hidden="false" ht="12.1" outlineLevel="0" r="87">
      <c r="A87" s="5" t="s">
        <f>=HYPERLINK("https://leilaoonline.net/lote/detalhe/29037", "097")</f>
      </c>
      <c r="B87" s="4" t="s">
        <f>=HYPERLINK("https://leilaoonline.net/lote/detalhe/29037", " LOTE COM: 160 Un. de FLANGE WN 3/4" 2500# RJ SCH80S  ( SEM USO) - CONFORME RELAÇÃO ")</f>
      </c>
      <c r="C87" s="4" t="inlineStr">
        <is>
          <t>Não vendido</t>
        </is>
      </c>
      <c r="D87" s="4" t="inlineStr">
        <is>
          <t>0</t>
        </is>
      </c>
      <c r="E87" s="5" t="inlineStr">
        <is>
          <t>14.600,00</t>
        </is>
      </c>
      <c r="F87" s="4" t="inlineStr">
        <is>
          <t>500.00</t>
        </is>
      </c>
    </row>
    <row collapsed="false" customFormat="false" customHeight="false" hidden="false" ht="12.1" outlineLevel="0" r="88">
      <c r="A88" s="5" t="s">
        <f>=HYPERLINK("https://leilaoonline.net/lote/detalhe/29013", "098")</f>
      </c>
      <c r="B88" s="4" t="s">
        <f>=HYPERLINK("https://leilaoonline.net/lote/detalhe/29013", " LOTE COM: 58 Un. de VÁLVULA P/ COMPRESSOR ( SEM USO) - CONFORME RELAÇÃO")</f>
      </c>
      <c r="C88" s="4" t="inlineStr">
        <is>
          <t>Não vendido</t>
        </is>
      </c>
      <c r="D88" s="4" t="inlineStr">
        <is>
          <t>0</t>
        </is>
      </c>
      <c r="E88" s="5" t="inlineStr">
        <is>
          <t>26.800,00</t>
        </is>
      </c>
      <c r="F88" s="4" t="inlineStr">
        <is>
          <t>500.00</t>
        </is>
      </c>
    </row>
    <row collapsed="false" customFormat="false" customHeight="false" hidden="false" ht="12.1" outlineLevel="0" r="89">
      <c r="A89" s="5" t="s">
        <f>=HYPERLINK("https://leilaoonline.net/lote/detalhe/28999", "099")</f>
      </c>
      <c r="B89" s="4" t="s">
        <f>=HYPERLINK("https://leilaoonline.net/lote/detalhe/28999", " LOTE COM: 59 Un. de VÁLVULA P/ COMPRESSOR ( SEM USO) - CONFORME RELAÇÃO")</f>
      </c>
      <c r="C89" s="4" t="inlineStr">
        <is>
          <t>Não vendido</t>
        </is>
      </c>
      <c r="D89" s="4" t="inlineStr">
        <is>
          <t>0</t>
        </is>
      </c>
      <c r="E89" s="5" t="inlineStr">
        <is>
          <t>27.300,00</t>
        </is>
      </c>
      <c r="F89" s="4" t="inlineStr">
        <is>
          <t>500.00</t>
        </is>
      </c>
    </row>
    <row collapsed="false" customFormat="false" customHeight="false" hidden="false" ht="12.1" outlineLevel="0" r="90">
      <c r="A90" s="5" t="s">
        <f>=HYPERLINK("https://leilaoonline.net/lote/detalhe/29007", "100")</f>
      </c>
      <c r="B90" s="4" t="s">
        <f>=HYPERLINK("https://leilaoonline.net/lote/detalhe/29007", " LOTE COM: 7 Un. de CHAVE DE NIVEL 1" #2500 LBS    ( SEM USO) - CONFORME RELAÇÃO")</f>
      </c>
      <c r="C90" s="4" t="inlineStr">
        <is>
          <t>Não vendido</t>
        </is>
      </c>
      <c r="D90" s="4" t="inlineStr">
        <is>
          <t>0</t>
        </is>
      </c>
      <c r="E90" s="5" t="inlineStr">
        <is>
          <t>36.800,00</t>
        </is>
      </c>
      <c r="F90" s="4" t="inlineStr">
        <is>
          <t>500.00</t>
        </is>
      </c>
    </row>
    <row collapsed="false" customFormat="false" customHeight="false" hidden="false" ht="12.1" outlineLevel="0" r="91">
      <c r="A91" s="5" t="s">
        <f>=HYPERLINK("https://leilaoonline.net/lote/detalhe/28982", "101")</f>
      </c>
      <c r="B91" s="4" t="s">
        <f>=HYPERLINK("https://leilaoonline.net/lote/detalhe/28982", " LOTE COM: 2 Un. de FILTROS ( SEM USO) - CONFORME RELAÇÃO")</f>
      </c>
      <c r="C91" s="4" t="inlineStr">
        <is>
          <t>Não vendido</t>
        </is>
      </c>
      <c r="D91" s="4" t="inlineStr">
        <is>
          <t>0</t>
        </is>
      </c>
      <c r="E91" s="5" t="inlineStr">
        <is>
          <t>11.200,00</t>
        </is>
      </c>
      <c r="F91" s="4" t="inlineStr">
        <is>
          <t>500.00</t>
        </is>
      </c>
    </row>
    <row collapsed="false" customFormat="false" customHeight="false" hidden="false" ht="12.1" outlineLevel="0" r="92">
      <c r="A92" s="5" t="s">
        <f>=HYPERLINK("https://leilaoonline.net/lote/detalhe/28943", "102")</f>
      </c>
      <c r="B92" s="4" t="s">
        <f>=HYPERLINK("https://leilaoonline.net/lote/detalhe/28943", " LOTE COM: 167 Un. de FLANGE WN 2' -150# RF SCH 40S ( SEM USO) - CONFORME RELAÇÃO ")</f>
      </c>
      <c r="C92" s="4" t="inlineStr">
        <is>
          <t>Não vendido</t>
        </is>
      </c>
      <c r="D92" s="4" t="inlineStr">
        <is>
          <t>0</t>
        </is>
      </c>
      <c r="E92" s="5" t="inlineStr">
        <is>
          <t>10.000,00</t>
        </is>
      </c>
      <c r="F92" s="4" t="inlineStr">
        <is>
          <t>500.00</t>
        </is>
      </c>
    </row>
    <row collapsed="false" customFormat="false" customHeight="false" hidden="false" ht="12.1" outlineLevel="0" r="93">
      <c r="A93" s="5" t="s">
        <f>=HYPERLINK("https://leilaoonline.net/lote/detalhe/29000", "103")</f>
      </c>
      <c r="B93" s="4" t="s">
        <f>=HYPERLINK("https://leilaoonline.net/lote/detalhe/29000", " LOTE COM: 167 Un. de FLANGE WN 2' -150# RF SCH 40S ( SEM USO) - CONFORME RELAÇÃO ")</f>
      </c>
      <c r="C93" s="4" t="inlineStr">
        <is>
          <t>Não vendido</t>
        </is>
      </c>
      <c r="D93" s="4" t="inlineStr">
        <is>
          <t>0</t>
        </is>
      </c>
      <c r="E93" s="5" t="inlineStr">
        <is>
          <t>10.000,00</t>
        </is>
      </c>
      <c r="F93" s="4" t="inlineStr">
        <is>
          <t>500.00</t>
        </is>
      </c>
    </row>
    <row collapsed="false" customFormat="false" customHeight="false" hidden="false" ht="12.1" outlineLevel="0" r="94">
      <c r="A94" s="5" t="s">
        <f>=HYPERLINK("https://leilaoonline.net/lote/detalhe/28956", "104")</f>
      </c>
      <c r="B94" s="4" t="s">
        <f>=HYPERLINK("https://leilaoonline.net/lote/detalhe/28956", " LOTE COM: 168 Un. de FLANGE WN 2' -150# RF SCH 40S ( SEM USO) - CONFORME RELAÇÃO ")</f>
      </c>
      <c r="C94" s="4" t="inlineStr">
        <is>
          <t>Não vendido</t>
        </is>
      </c>
      <c r="D94" s="4" t="inlineStr">
        <is>
          <t>0</t>
        </is>
      </c>
      <c r="E94" s="5" t="inlineStr">
        <is>
          <t>10.100,00</t>
        </is>
      </c>
      <c r="F94" s="4" t="inlineStr">
        <is>
          <t>500.00</t>
        </is>
      </c>
    </row>
    <row collapsed="false" customFormat="false" customHeight="false" hidden="false" ht="12.1" outlineLevel="0" r="95">
      <c r="A95" s="5" t="s">
        <f>=HYPERLINK("https://leilaoonline.net/lote/detalhe/28987", "105")</f>
      </c>
      <c r="B95" s="4" t="s">
        <f>=HYPERLINK("https://leilaoonline.net/lote/detalhe/28987", " LOTE COM: 168 Un. de FLANGE WN 2' -150# RF SCH 40S ( SEM USO) - CONFORME RELAÇÃO ")</f>
      </c>
      <c r="C95" s="4" t="inlineStr">
        <is>
          <t>Não vendido</t>
        </is>
      </c>
      <c r="D95" s="4" t="inlineStr">
        <is>
          <t>0</t>
        </is>
      </c>
      <c r="E95" s="5" t="inlineStr">
        <is>
          <t>10.100,00</t>
        </is>
      </c>
      <c r="F95" s="4" t="inlineStr">
        <is>
          <t>500.00</t>
        </is>
      </c>
    </row>
    <row collapsed="false" customFormat="false" customHeight="false" hidden="false" ht="12.1" outlineLevel="0" r="96">
      <c r="A96" s="5" t="s">
        <f>=HYPERLINK("https://leilaoonline.net/lote/detalhe/29035", "106")</f>
      </c>
      <c r="B96" s="4" t="s">
        <f>=HYPERLINK("https://leilaoonline.net/lote/detalhe/29035", " LOTE COM: 3 Un. de VALVULAS DE SGURANÇA ( SEM USO) - CONFORME RELAÇÃO")</f>
      </c>
      <c r="C96" s="4" t="inlineStr">
        <is>
          <t>Não vendido</t>
        </is>
      </c>
      <c r="D96" s="4" t="inlineStr">
        <is>
          <t>0</t>
        </is>
      </c>
      <c r="E96" s="5" t="inlineStr">
        <is>
          <t>20.100,00</t>
        </is>
      </c>
      <c r="F96" s="4" t="inlineStr">
        <is>
          <t>500.00</t>
        </is>
      </c>
    </row>
    <row collapsed="false" customFormat="false" customHeight="false" hidden="false" ht="12.1" outlineLevel="0" r="97">
      <c r="A97" s="5" t="s">
        <f>=HYPERLINK("https://leilaoonline.net/lote/detalhe/28967", "107")</f>
      </c>
      <c r="B97" s="4" t="s">
        <f>=HYPERLINK("https://leilaoonline.net/lote/detalhe/28967", " LOTE COM: 1312 un. de  BRAÇADEIRAS EM AÇO INOXIDAVEL ( SEM USO) - CONFORME RELAÇÃO")</f>
      </c>
      <c r="C97" s="4" t="inlineStr">
        <is>
          <t>Não vendido</t>
        </is>
      </c>
      <c r="D97" s="4" t="inlineStr">
        <is>
          <t>0</t>
        </is>
      </c>
      <c r="E97" s="5" t="inlineStr">
        <is>
          <t>6.200,00</t>
        </is>
      </c>
      <c r="F97" s="4" t="inlineStr">
        <is>
          <t>250.00</t>
        </is>
      </c>
    </row>
    <row collapsed="false" customFormat="false" customHeight="false" hidden="false" ht="12.1" outlineLevel="0" r="98">
      <c r="A98" s="5" t="s">
        <f>=HYPERLINK("https://leilaoonline.net/lote/detalhe/29005", "108")</f>
      </c>
      <c r="B98" s="4" t="s">
        <f>=HYPERLINK("https://leilaoonline.net/lote/detalhe/29005", " LOTE COM: 1312 Un. de BRAÇADEIRAS EM AÇO INOXIDAVEL ( SEM USO) - CONFORME RELAÇÃO")</f>
      </c>
      <c r="C98" s="4" t="inlineStr">
        <is>
          <t>Não vendido</t>
        </is>
      </c>
      <c r="D98" s="4" t="inlineStr">
        <is>
          <t>0</t>
        </is>
      </c>
      <c r="E98" s="5" t="inlineStr">
        <is>
          <t>6.200,00</t>
        </is>
      </c>
      <c r="F98" s="4" t="inlineStr">
        <is>
          <t>250.00</t>
        </is>
      </c>
    </row>
    <row collapsed="false" customFormat="false" customHeight="false" hidden="false" ht="12.1" outlineLevel="0" r="99">
      <c r="A99" s="5" t="s">
        <f>=HYPERLINK("https://leilaoonline.net/lote/detalhe/28991", "109")</f>
      </c>
      <c r="B99" s="4" t="s">
        <f>=HYPERLINK("https://leilaoonline.net/lote/detalhe/28991", " LOTE COM: 1313 Un. de BRAÇADEIRAS EM AÇO INOXIDAVEL ( SEM USO) - CONFORME RELAÇÃO")</f>
      </c>
      <c r="C99" s="4" t="inlineStr">
        <is>
          <t>Não vendido</t>
        </is>
      </c>
      <c r="D99" s="4" t="inlineStr">
        <is>
          <t>0</t>
        </is>
      </c>
      <c r="E99" s="5" t="inlineStr">
        <is>
          <t>6.200,00</t>
        </is>
      </c>
      <c r="F99" s="4" t="inlineStr">
        <is>
          <t>250.00</t>
        </is>
      </c>
    </row>
    <row collapsed="false" customFormat="false" customHeight="false" hidden="false" ht="12.1" outlineLevel="0" r="100">
      <c r="A100" s="5" t="s">
        <f>=HYPERLINK("https://leilaoonline.net/lote/detalhe/29023", "110")</f>
      </c>
      <c r="B100" s="4" t="s">
        <f>=HYPERLINK("https://leilaoonline.net/lote/detalhe/29023", " LOTE COM: 1313 Un. de BRAÇADEIRAS EM AÇO INOXIDAVEL ( SEM USO) - CONFORME RELAÇÃO")</f>
      </c>
      <c r="C100" s="4" t="inlineStr">
        <is>
          <t>Não vendido</t>
        </is>
      </c>
      <c r="D100" s="4" t="inlineStr">
        <is>
          <t>0</t>
        </is>
      </c>
      <c r="E100" s="5" t="inlineStr">
        <is>
          <t>6.200,00</t>
        </is>
      </c>
      <c r="F100" s="4" t="inlineStr">
        <is>
          <t>250.00</t>
        </is>
      </c>
    </row>
    <row collapsed="false" customFormat="false" customHeight="false" hidden="false" ht="12.1" outlineLevel="0" r="101">
      <c r="A101" s="5" t="s">
        <f>=HYPERLINK("https://leilaoonline.net/lote/detalhe/28947", "111")</f>
      </c>
      <c r="B101" s="4" t="s">
        <f>=HYPERLINK("https://leilaoonline.net/lote/detalhe/28947", " LOTE COM: 2 Un. de VÁLVULAS PILOTO OPERADA ( SEM USO) - CONFORME RELAÇÃO")</f>
      </c>
      <c r="C101" s="4" t="inlineStr">
        <is>
          <t>Não vendido</t>
        </is>
      </c>
      <c r="D101" s="4" t="inlineStr">
        <is>
          <t>0</t>
        </is>
      </c>
      <c r="E101" s="5" t="inlineStr">
        <is>
          <t>10.400,00</t>
        </is>
      </c>
      <c r="F101" s="4" t="inlineStr">
        <is>
          <t>500.00</t>
        </is>
      </c>
    </row>
    <row collapsed="false" customFormat="false" customHeight="false" hidden="false" ht="12.1" outlineLevel="0" r="102">
      <c r="A102" s="5" t="s">
        <f>=HYPERLINK("https://leilaoonline.net/lote/detalhe/28942", "112")</f>
      </c>
      <c r="B102" s="4" t="s">
        <f>=HYPERLINK("https://leilaoonline.net/lote/detalhe/28942", " LOTE COM: 60 Un. de FLANGE WN 1.1/2" - 150# SCH 40  (SEM USO) - CONFORME RELAÇÃO")</f>
      </c>
      <c r="C102" s="4" t="inlineStr">
        <is>
          <t>Não vendido</t>
        </is>
      </c>
      <c r="D102" s="4" t="inlineStr">
        <is>
          <t>0</t>
        </is>
      </c>
      <c r="E102" s="5" t="inlineStr">
        <is>
          <t>2.700,00</t>
        </is>
      </c>
      <c r="F102" s="4" t="inlineStr">
        <is>
          <t>250.00</t>
        </is>
      </c>
    </row>
    <row collapsed="false" customFormat="false" customHeight="false" hidden="false" ht="12.1" outlineLevel="0" r="103">
      <c r="A103" s="5" t="s">
        <f>=HYPERLINK("https://leilaoonline.net/lote/detalhe/29041", "113")</f>
      </c>
      <c r="B103" s="4" t="s">
        <f>=HYPERLINK("https://leilaoonline.net/lote/detalhe/29041", " LOTE COM: 60 Un. de FLANGE WN 1.1/2" - 150# SCH 40 (SEM USO) - CONFORME RELAÇÃO")</f>
      </c>
      <c r="C103" s="4" t="inlineStr">
        <is>
          <t>Não vendido</t>
        </is>
      </c>
      <c r="D103" s="4" t="inlineStr">
        <is>
          <t>0</t>
        </is>
      </c>
      <c r="E103" s="5" t="inlineStr">
        <is>
          <t>2.700,00</t>
        </is>
      </c>
      <c r="F103" s="4" t="inlineStr">
        <is>
          <t>250.00</t>
        </is>
      </c>
    </row>
    <row collapsed="false" customFormat="false" customHeight="false" hidden="false" ht="12.1" outlineLevel="0" r="104">
      <c r="A104" s="5" t="s">
        <f>=HYPERLINK("https://leilaoonline.net/lote/detalhe/28963", "114")</f>
      </c>
      <c r="B104" s="4" t="s">
        <f>=HYPERLINK("https://leilaoonline.net/lote/detalhe/28963", " LOTE COM: 60 Un. de FLANGE WN 1.1/2" - 150# SCH 40  (SEM USO) - CONFORME RELAÇÃO")</f>
      </c>
      <c r="C104" s="4" t="inlineStr">
        <is>
          <t>Não vendido</t>
        </is>
      </c>
      <c r="D104" s="4" t="inlineStr">
        <is>
          <t>0</t>
        </is>
      </c>
      <c r="E104" s="5" t="inlineStr">
        <is>
          <t>2.700,00</t>
        </is>
      </c>
      <c r="F104" s="4" t="inlineStr">
        <is>
          <t>250.00</t>
        </is>
      </c>
    </row>
    <row collapsed="false" customFormat="false" customHeight="false" hidden="false" ht="12.1" outlineLevel="0" r="105">
      <c r="A105" s="5" t="s">
        <f>=HYPERLINK("https://leilaoonline.net/lote/detalhe/28964", "115")</f>
      </c>
      <c r="B105" s="4" t="s">
        <f>=HYPERLINK("https://leilaoonline.net/lote/detalhe/28964", " LOTE COM: 60 Un. de FLANGE WN 1.1/2" - 150# SCH 40  (SEM USO) - CONFORME RELAÇÃO")</f>
      </c>
      <c r="C105" s="4" t="inlineStr">
        <is>
          <t>Não vendido</t>
        </is>
      </c>
      <c r="D105" s="4" t="inlineStr">
        <is>
          <t>0</t>
        </is>
      </c>
      <c r="E105" s="5" t="inlineStr">
        <is>
          <t>2.700,00</t>
        </is>
      </c>
      <c r="F105" s="4" t="inlineStr">
        <is>
          <t>250.00</t>
        </is>
      </c>
    </row>
    <row collapsed="false" customFormat="false" customHeight="false" hidden="false" ht="12.1" outlineLevel="0" r="106">
      <c r="A106" s="5" t="s">
        <f>=HYPERLINK("https://leilaoonline.net/lote/detalhe/28992", "116")</f>
      </c>
      <c r="B106" s="4" t="s">
        <f>=HYPERLINK("https://leilaoonline.net/lote/detalhe/28992", " LOTE COM: 351 Un. de PARAFUSO ALLEN .3750-16UNC3A ( SEM USO) - CONFORME RELAÇÃO")</f>
      </c>
      <c r="C106" s="4" t="inlineStr">
        <is>
          <t>Não vendido</t>
        </is>
      </c>
      <c r="D106" s="4" t="inlineStr">
        <is>
          <t>0</t>
        </is>
      </c>
      <c r="E106" s="5" t="inlineStr">
        <is>
          <t>11.000,00</t>
        </is>
      </c>
      <c r="F106" s="4" t="inlineStr">
        <is>
          <t>500.00</t>
        </is>
      </c>
    </row>
    <row collapsed="false" customFormat="false" customHeight="false" hidden="false" ht="12.1" outlineLevel="0" r="107">
      <c r="A107" s="5" t="s">
        <f>=HYPERLINK("https://leilaoonline.net/lote/detalhe/28974", "117")</f>
      </c>
      <c r="B107" s="4" t="s">
        <f>=HYPERLINK("https://leilaoonline.net/lote/detalhe/28974", " LOTE COM: 352 Un. de PARAFUSO ALLEN .3750-16UNC3A  ( SEM USO) - CONFORME RELAÇÃO")</f>
      </c>
      <c r="C107" s="4" t="inlineStr">
        <is>
          <t>Não vendido</t>
        </is>
      </c>
      <c r="D107" s="4" t="inlineStr">
        <is>
          <t>0</t>
        </is>
      </c>
      <c r="E107" s="5" t="inlineStr">
        <is>
          <t>11.000,00</t>
        </is>
      </c>
      <c r="F107" s="4" t="inlineStr">
        <is>
          <t>500.00</t>
        </is>
      </c>
    </row>
    <row collapsed="false" customFormat="false" customHeight="false" hidden="false" ht="12.1" outlineLevel="0" r="108">
      <c r="A108" s="5" t="s">
        <f>=HYPERLINK("https://leilaoonline.net/lote/detalhe/29033", "118")</f>
      </c>
      <c r="B108" s="4" t="s">
        <f>=HYPERLINK("https://leilaoonline.net/lote/detalhe/29033", " LOTE COM: 1050 Un. de ABRAÇADEIRAS DE AÇO INOXIDÁVEL ( SEM USO) - CONFORME RELAÇÃO")</f>
      </c>
      <c r="C108" s="4" t="inlineStr">
        <is>
          <t>Não vendido</t>
        </is>
      </c>
      <c r="D108" s="4" t="inlineStr">
        <is>
          <t>0</t>
        </is>
      </c>
      <c r="E108" s="5" t="inlineStr">
        <is>
          <t>4.500,00</t>
        </is>
      </c>
      <c r="F108" s="4" t="inlineStr">
        <is>
          <t>250.00</t>
        </is>
      </c>
    </row>
    <row collapsed="false" customFormat="false" customHeight="false" hidden="false" ht="12.1" outlineLevel="0" r="109">
      <c r="A109" s="5" t="s">
        <f>=HYPERLINK("https://leilaoonline.net/lote/detalhe/29031", "119")</f>
      </c>
      <c r="B109" s="4" t="s">
        <f>=HYPERLINK("https://leilaoonline.net/lote/detalhe/29031", " LOTE COM: 1050 Un. de ABRAÇADEIRAS DE AÇO INOXIDÁVEL ( SEM USO) - CONFORME RELAÇÃO")</f>
      </c>
      <c r="C109" s="4" t="inlineStr">
        <is>
          <t>Não vendido</t>
        </is>
      </c>
      <c r="D109" s="4" t="inlineStr">
        <is>
          <t>0</t>
        </is>
      </c>
      <c r="E109" s="5" t="inlineStr">
        <is>
          <t>4.500,00</t>
        </is>
      </c>
      <c r="F109" s="4" t="inlineStr">
        <is>
          <t>250.00</t>
        </is>
      </c>
    </row>
    <row collapsed="false" customFormat="false" customHeight="false" hidden="false" ht="12.1" outlineLevel="0" r="110">
      <c r="A110" s="5" t="s">
        <f>=HYPERLINK("https://leilaoonline.net/lote/detalhe/29039", "120")</f>
      </c>
      <c r="B110" s="4" t="s">
        <f>=HYPERLINK("https://leilaoonline.net/lote/detalhe/29039", " LOTE COM: 1050 Un. de ABRAÇADEIRAS DE AÇO INOXIDÁVEL ( SEM USO) - CONFORME RELAÇÃO")</f>
      </c>
      <c r="C110" s="4" t="inlineStr">
        <is>
          <t>Não vendido</t>
        </is>
      </c>
      <c r="D110" s="4" t="inlineStr">
        <is>
          <t>0</t>
        </is>
      </c>
      <c r="E110" s="5" t="inlineStr">
        <is>
          <t>4.500,00</t>
        </is>
      </c>
      <c r="F110" s="4" t="inlineStr">
        <is>
          <t>250.00</t>
        </is>
      </c>
    </row>
    <row collapsed="false" customFormat="false" customHeight="false" hidden="false" ht="12.1" outlineLevel="0" r="111">
      <c r="A111" s="5" t="s">
        <f>=HYPERLINK("https://leilaoonline.net/lote/detalhe/29118", "121")</f>
      </c>
      <c r="B111" s="4" t="s">
        <f>=HYPERLINK("https://leilaoonline.net/lote/detalhe/29118", " LOTE COM: 46 Un. de FLANGE EM INOX ( SEM USO) - CONFORME RELAÇÃO ")</f>
      </c>
      <c r="C111" s="4" t="inlineStr">
        <is>
          <t>Não vendido</t>
        </is>
      </c>
      <c r="D111" s="4" t="inlineStr">
        <is>
          <t>0</t>
        </is>
      </c>
      <c r="E111" s="5" t="inlineStr">
        <is>
          <t>3.400,00</t>
        </is>
      </c>
      <c r="F111" s="4" t="inlineStr">
        <is>
          <t>250.00</t>
        </is>
      </c>
    </row>
    <row collapsed="false" customFormat="false" customHeight="false" hidden="false" ht="12.1" outlineLevel="0" r="112">
      <c r="A112" s="5" t="s">
        <f>=HYPERLINK("https://leilaoonline.net/lote/detalhe/29119", "122")</f>
      </c>
      <c r="B112" s="4" t="s">
        <f>=HYPERLINK("https://leilaoonline.net/lote/detalhe/29119", " LOTE COM: 46 Un. de FLANGE EM INOX ( SEM USO) - CONFORME RELAÇÃO ")</f>
      </c>
      <c r="C112" s="4" t="inlineStr">
        <is>
          <t>Não vendido</t>
        </is>
      </c>
      <c r="D112" s="4" t="inlineStr">
        <is>
          <t>0</t>
        </is>
      </c>
      <c r="E112" s="5" t="inlineStr">
        <is>
          <t>3.400,00</t>
        </is>
      </c>
      <c r="F112" s="4" t="inlineStr">
        <is>
          <t>250.00</t>
        </is>
      </c>
    </row>
    <row collapsed="false" customFormat="false" customHeight="false" hidden="false" ht="12.1" outlineLevel="0" r="113">
      <c r="A113" s="5" t="s">
        <f>=HYPERLINK("https://leilaoonline.net/lote/detalhe/29120", "123")</f>
      </c>
      <c r="B113" s="4" t="s">
        <f>=HYPERLINK("https://leilaoonline.net/lote/detalhe/29120", " LOTE COM: 47Un. de FLANGE EM INOX ( SEM USO) - CONFORME RELAÇÃO ")</f>
      </c>
      <c r="C113" s="4" t="inlineStr">
        <is>
          <t>Não vendido</t>
        </is>
      </c>
      <c r="D113" s="4" t="inlineStr">
        <is>
          <t>0</t>
        </is>
      </c>
      <c r="E113" s="5" t="inlineStr">
        <is>
          <t>3.800,00</t>
        </is>
      </c>
      <c r="F113" s="4" t="inlineStr">
        <is>
          <t>250.00</t>
        </is>
      </c>
    </row>
    <row collapsed="false" customFormat="false" customHeight="false" hidden="false" ht="12.1" outlineLevel="0" r="114">
      <c r="A114" s="5" t="s">
        <f>=HYPERLINK("https://leilaoonline.net/lote/detalhe/29148", "124")</f>
      </c>
      <c r="B114" s="4" t="s">
        <f>=HYPERLINK("https://leilaoonline.net/lote/detalhe/29148", " LOTE COM: 48 Un. de FLANGE WN 3" 150# RF SCH 40S ( SEM USO) - CONFORME RELAÇÃO")</f>
      </c>
      <c r="C114" s="4" t="inlineStr">
        <is>
          <t>Não vendido</t>
        </is>
      </c>
      <c r="D114" s="4" t="inlineStr">
        <is>
          <t>0</t>
        </is>
      </c>
      <c r="E114" s="5" t="inlineStr">
        <is>
          <t>5.500,00</t>
        </is>
      </c>
      <c r="F114" s="4" t="inlineStr">
        <is>
          <t>250.00</t>
        </is>
      </c>
    </row>
    <row collapsed="false" customFormat="false" customHeight="false" hidden="false" ht="12.1" outlineLevel="0" r="115">
      <c r="A115" s="5" t="s">
        <f>=HYPERLINK("https://leilaoonline.net/lote/detalhe/29137", "125")</f>
      </c>
      <c r="B115" s="4" t="s">
        <f>=HYPERLINK("https://leilaoonline.net/lote/detalhe/29137", " LOTE COM: 3 Un. de VÁLVULA REGULADORA ( SEM USO) - CONFORME RELAÇÃO")</f>
      </c>
      <c r="C115" s="4" t="inlineStr">
        <is>
          <t>Não vendido</t>
        </is>
      </c>
      <c r="D115" s="4" t="inlineStr">
        <is>
          <t>0</t>
        </is>
      </c>
      <c r="E115" s="5" t="inlineStr">
        <is>
          <t>7.500,00</t>
        </is>
      </c>
      <c r="F115" s="4" t="inlineStr">
        <is>
          <t>250.00</t>
        </is>
      </c>
    </row>
    <row collapsed="false" customFormat="false" customHeight="false" hidden="false" ht="12.1" outlineLevel="0" r="116">
      <c r="A116" s="5" t="s">
        <f>=HYPERLINK("https://leilaoonline.net/lote/detalhe/29146", "126")</f>
      </c>
      <c r="B116" s="4" t="s">
        <f>=HYPERLINK("https://leilaoonline.net/lote/detalhe/29146", " LOTE COM : 6900 Un. de .5000-13UNC-2B  HVYHX GR. 2HM  ( SEM USO) - CONFORME RELAÇÃO ")</f>
      </c>
      <c r="C116" s="4" t="inlineStr">
        <is>
          <t>Não vendido</t>
        </is>
      </c>
      <c r="D116" s="4" t="inlineStr">
        <is>
          <t>0</t>
        </is>
      </c>
      <c r="E116" s="5" t="inlineStr">
        <is>
          <t>6.400,00</t>
        </is>
      </c>
      <c r="F116" s="4" t="inlineStr">
        <is>
          <t>250.00</t>
        </is>
      </c>
    </row>
    <row collapsed="false" customFormat="false" customHeight="false" hidden="false" ht="12.1" outlineLevel="0" r="117">
      <c r="A117" s="5" t="s">
        <f>=HYPERLINK("https://leilaoonline.net/lote/detalhe/29141", "127")</f>
      </c>
      <c r="B117" s="4" t="s">
        <f>=HYPERLINK("https://leilaoonline.net/lote/detalhe/29141", " LOTE COM: 186 Un. de FLANGE WN 1" 150# SCH 80S RF ( SEM USO) - CONFORME RELAÇÃO ")</f>
      </c>
      <c r="C117" s="4" t="inlineStr">
        <is>
          <t>Não vendido</t>
        </is>
      </c>
      <c r="D117" s="4" t="inlineStr">
        <is>
          <t>0</t>
        </is>
      </c>
      <c r="E117" s="5" t="inlineStr">
        <is>
          <t>5.300,00</t>
        </is>
      </c>
      <c r="F117" s="4" t="inlineStr">
        <is>
          <t>250.00</t>
        </is>
      </c>
    </row>
    <row collapsed="false" customFormat="false" customHeight="false" hidden="false" ht="12.1" outlineLevel="0" r="118">
      <c r="A118" s="5" t="s">
        <f>=HYPERLINK("https://leilaoonline.net/lote/detalhe/29184", "128")</f>
      </c>
      <c r="B118" s="4" t="s">
        <f>=HYPERLINK("https://leilaoonline.net/lote/detalhe/29184", " LOTE COM: 70 Un. de CURVA 4" 45° LR SCH 40S ( SEM USO) - CONFORME RELAÇÃO")</f>
      </c>
      <c r="C118" s="4" t="inlineStr">
        <is>
          <t>Não vendido</t>
        </is>
      </c>
      <c r="D118" s="4" t="inlineStr">
        <is>
          <t>0</t>
        </is>
      </c>
      <c r="E118" s="5" t="inlineStr">
        <is>
          <t>4.500,00</t>
        </is>
      </c>
      <c r="F118" s="4" t="inlineStr">
        <is>
          <t>250.00</t>
        </is>
      </c>
    </row>
    <row collapsed="false" customFormat="false" customHeight="false" hidden="false" ht="12.1" outlineLevel="0" r="119">
      <c r="A119" s="5" t="s">
        <f>=HYPERLINK("https://leilaoonline.net/lote/detalhe/29181", "129")</f>
      </c>
      <c r="B119" s="4" t="s">
        <f>=HYPERLINK("https://leilaoonline.net/lote/detalhe/29181", " LOTE COM: 70 Un. de CURVA 4" 45° LR SCH 40S ( SEM USO) - CONFORME RELAÇÃO")</f>
      </c>
      <c r="C119" s="4" t="inlineStr">
        <is>
          <t>Não vendido</t>
        </is>
      </c>
      <c r="D119" s="4" t="inlineStr">
        <is>
          <t>0</t>
        </is>
      </c>
      <c r="E119" s="5" t="inlineStr">
        <is>
          <t>4.500,00</t>
        </is>
      </c>
      <c r="F119" s="4" t="inlineStr">
        <is>
          <t>250.00</t>
        </is>
      </c>
    </row>
    <row collapsed="false" customFormat="false" customHeight="false" hidden="false" ht="12.1" outlineLevel="0" r="120">
      <c r="A120" s="5" t="s">
        <f>=HYPERLINK("https://leilaoonline.net/lote/detalhe/29182", "130")</f>
      </c>
      <c r="B120" s="4" t="s">
        <f>=HYPERLINK("https://leilaoonline.net/lote/detalhe/29182", " LOTE COM: 1900 Un. de PARAFUSO ALLEN .375-16UNC-3A10 ( SEM USO) - CONFORME RELAÇÃO")</f>
      </c>
      <c r="C120" s="4" t="inlineStr">
        <is>
          <t>Não vendido</t>
        </is>
      </c>
      <c r="D120" s="4" t="inlineStr">
        <is>
          <t>0</t>
        </is>
      </c>
      <c r="E120" s="5" t="inlineStr">
        <is>
          <t>5.700,00</t>
        </is>
      </c>
      <c r="F120" s="4" t="inlineStr">
        <is>
          <t>250.00</t>
        </is>
      </c>
    </row>
    <row collapsed="false" customFormat="false" customHeight="false" hidden="false" ht="12.1" outlineLevel="0" r="121">
      <c r="A121" s="5" t="s">
        <f>=HYPERLINK("https://leilaoonline.net/lote/detalhe/29183", "131")</f>
      </c>
      <c r="B121" s="4" t="s">
        <f>=HYPERLINK("https://leilaoonline.net/lote/detalhe/29183", " LOTE COM: 3150 Un. de PORCA .375-16UNC-2B FC COAT ( SEM USO) - CONFORME RELAÇÃO")</f>
      </c>
      <c r="C121" s="4" t="inlineStr">
        <is>
          <t>Não vendido</t>
        </is>
      </c>
      <c r="D121" s="4" t="inlineStr">
        <is>
          <t>0</t>
        </is>
      </c>
      <c r="E121" s="5" t="inlineStr">
        <is>
          <t>4.200,00</t>
        </is>
      </c>
      <c r="F121" s="4" t="inlineStr">
        <is>
          <t>250.00</t>
        </is>
      </c>
    </row>
    <row collapsed="false" customFormat="false" customHeight="false" hidden="false" ht="12.1" outlineLevel="0" r="122">
      <c r="A122" s="5" t="s">
        <f>=HYPERLINK("https://leilaoonline.net/lote/detalhe/29185", "132")</f>
      </c>
      <c r="B122" s="4" t="s">
        <f>=HYPERLINK("https://leilaoonline.net/lote/detalhe/29185", " LOTE COM: 9 Un. de FLANGE SCH 80S ( SEM USO) - CONFORME RELAÇÃO")</f>
      </c>
      <c r="C122" s="4" t="inlineStr">
        <is>
          <t>Não vendido</t>
        </is>
      </c>
      <c r="D122" s="4" t="inlineStr">
        <is>
          <t>0</t>
        </is>
      </c>
      <c r="E122" s="5" t="inlineStr">
        <is>
          <t>4.600,00</t>
        </is>
      </c>
      <c r="F122" s="4" t="inlineStr">
        <is>
          <t>250.00</t>
        </is>
      </c>
    </row>
    <row collapsed="false" customFormat="false" customHeight="false" hidden="false" ht="12.1" outlineLevel="0" r="123">
      <c r="A123" s="5" t="s">
        <f>=HYPERLINK("https://leilaoonline.net/lote/detalhe/29186", "133")</f>
      </c>
      <c r="B123" s="4" t="s">
        <f>=HYPERLINK("https://leilaoonline.net/lote/detalhe/29186", " LOTE COM: 97 Un. de  FLANGE EM INOX ( SEM USO) - CONFORME RELAÇÃO ")</f>
      </c>
      <c r="C123" s="4" t="inlineStr">
        <is>
          <t>Não vendido</t>
        </is>
      </c>
      <c r="D123" s="4" t="inlineStr">
        <is>
          <t>0</t>
        </is>
      </c>
      <c r="E123" s="5" t="inlineStr">
        <is>
          <t>4.300,00</t>
        </is>
      </c>
      <c r="F123" s="4" t="inlineStr">
        <is>
          <t>250.00</t>
        </is>
      </c>
    </row>
    <row collapsed="false" customFormat="false" customHeight="false" hidden="false" ht="12.1" outlineLevel="0" r="124">
      <c r="A124" s="5" t="s">
        <f>=HYPERLINK("https://leilaoonline.net/lote/detalhe/29187", "134")</f>
      </c>
      <c r="B124" s="4" t="s">
        <f>=HYPERLINK("https://leilaoonline.net/lote/detalhe/29187", " LOTE COM: 400 Un. de PARAFUSO SEXTAVADO M18 X 50    ( SEM USO) - CONFORME RELAÇÃO")</f>
      </c>
      <c r="C124" s="4" t="inlineStr">
        <is>
          <t>Não vendido</t>
        </is>
      </c>
      <c r="D124" s="4" t="inlineStr">
        <is>
          <t>0</t>
        </is>
      </c>
      <c r="E124" s="5" t="inlineStr">
        <is>
          <t>4.900,00</t>
        </is>
      </c>
      <c r="F124" s="4" t="inlineStr">
        <is>
          <t>250.00</t>
        </is>
      </c>
    </row>
    <row collapsed="false" customFormat="false" customHeight="false" hidden="false" ht="12.1" outlineLevel="0" r="125">
      <c r="A125" s="5" t="s">
        <f>=HYPERLINK("https://leilaoonline.net/lote/detalhe/29188", "135")</f>
      </c>
      <c r="B125" s="4" t="s">
        <f>=HYPERLINK("https://leilaoonline.net/lote/detalhe/29188", " LOTE COM: 160 Un. de PRENSA CABO M32/32 ( SEM USO) - CONFORME RELAÇÃO")</f>
      </c>
      <c r="C125" s="4" t="inlineStr">
        <is>
          <t>Não vendido</t>
        </is>
      </c>
      <c r="D125" s="4" t="inlineStr">
        <is>
          <t>0</t>
        </is>
      </c>
      <c r="E125" s="5" t="inlineStr">
        <is>
          <t>16.400,00</t>
        </is>
      </c>
      <c r="F125" s="4" t="inlineStr">
        <is>
          <t>500.00</t>
        </is>
      </c>
    </row>
    <row collapsed="false" customFormat="false" customHeight="false" hidden="false" ht="12.1" outlineLevel="0" r="126">
      <c r="A126" s="5" t="s">
        <f>=HYPERLINK("https://leilaoonline.net/lote/detalhe/29193", "136")</f>
      </c>
      <c r="B126" s="4" t="s">
        <f>=HYPERLINK("https://leilaoonline.net/lote/detalhe/29193", " LOTE COM: 160 Un. de PRENSA CABO M32/32 ( SEM USO) - CONFORME RELAÇÃO")</f>
      </c>
      <c r="C126" s="4" t="inlineStr">
        <is>
          <t>Não vendido</t>
        </is>
      </c>
      <c r="D126" s="4" t="inlineStr">
        <is>
          <t>0</t>
        </is>
      </c>
      <c r="E126" s="5" t="inlineStr">
        <is>
          <t>16.400,00</t>
        </is>
      </c>
      <c r="F126" s="4" t="inlineStr">
        <is>
          <t>500.00</t>
        </is>
      </c>
    </row>
    <row collapsed="false" customFormat="false" customHeight="false" hidden="false" ht="12.1" outlineLevel="0" r="127">
      <c r="A127" s="5" t="s">
        <f>=HYPERLINK("https://leilaoonline.net/lote/detalhe/29189", "137")</f>
      </c>
      <c r="B127" s="4" t="s">
        <f>=HYPERLINK("https://leilaoonline.net/lote/detalhe/29189", " LOTE COM: 1875,4 Metros de CONDUÍTE FLEXÍVEL ( SEM USO) - CONFORME RELAÇÃO")</f>
      </c>
      <c r="C127" s="4" t="inlineStr">
        <is>
          <t>Não vendido</t>
        </is>
      </c>
      <c r="D127" s="4" t="inlineStr">
        <is>
          <t>0</t>
        </is>
      </c>
      <c r="E127" s="5" t="inlineStr">
        <is>
          <t>61.800,00</t>
        </is>
      </c>
      <c r="F127" s="4" t="inlineStr">
        <is>
          <t>500.00</t>
        </is>
      </c>
    </row>
    <row collapsed="false" customFormat="false" customHeight="false" hidden="false" ht="12.1" outlineLevel="0" r="128">
      <c r="A128" s="5" t="s">
        <f>=HYPERLINK("https://leilaoonline.net/lote/detalhe/29191", "138")</f>
      </c>
      <c r="B128" s="4" t="s">
        <f>=HYPERLINK("https://leilaoonline.net/lote/detalhe/29191", " LOTE COM: 600 Metros de CONDUÍTE FLEXÍVEL 1/2" ( SEM USO) - CONFORME RELAÇÃO")</f>
      </c>
      <c r="C128" s="4" t="inlineStr">
        <is>
          <t>Não vendido</t>
        </is>
      </c>
      <c r="D128" s="4" t="inlineStr">
        <is>
          <t>0</t>
        </is>
      </c>
      <c r="E128" s="5" t="inlineStr">
        <is>
          <t>14.300,00</t>
        </is>
      </c>
      <c r="F128" s="4" t="inlineStr">
        <is>
          <t>500.00</t>
        </is>
      </c>
    </row>
    <row collapsed="false" customFormat="false" customHeight="false" hidden="false" ht="12.1" outlineLevel="0" r="129">
      <c r="A129" s="5" t="s">
        <f>=HYPERLINK("https://leilaoonline.net/lote/detalhe/29190", "139")</f>
      </c>
      <c r="B129" s="4" t="s">
        <f>=HYPERLINK("https://leilaoonline.net/lote/detalhe/29190", " LOTE COM: 140 Un. de PRENSA CABO 1/2" X 20S         ( SEM USO) - CONFORME RELAÇÃO")</f>
      </c>
      <c r="C129" s="4" t="inlineStr">
        <is>
          <t>Não vendido</t>
        </is>
      </c>
      <c r="D129" s="4" t="inlineStr">
        <is>
          <t>0</t>
        </is>
      </c>
      <c r="E129" s="5" t="inlineStr">
        <is>
          <t>6.600,00</t>
        </is>
      </c>
      <c r="F129" s="4" t="inlineStr">
        <is>
          <t>250.00</t>
        </is>
      </c>
    </row>
    <row collapsed="false" customFormat="false" customHeight="false" hidden="false" ht="12.1" outlineLevel="0" r="130">
      <c r="A130" s="5" t="s">
        <f>=HYPERLINK("https://leilaoonline.net/lote/detalhe/29192", "140")</f>
      </c>
      <c r="B130" s="4" t="s">
        <f>=HYPERLINK("https://leilaoonline.net/lote/detalhe/29192", " LOTE COM: 140 Un. de PRENSA CABO 1/2" X 20S         ( SEM USO) - CONFORME RELAÇÃO")</f>
      </c>
      <c r="C130" s="4" t="inlineStr">
        <is>
          <t>Não vendido</t>
        </is>
      </c>
      <c r="D130" s="4" t="inlineStr">
        <is>
          <t>0</t>
        </is>
      </c>
      <c r="E130" s="5" t="inlineStr">
        <is>
          <t>6.600,00</t>
        </is>
      </c>
      <c r="F130" s="4" t="inlineStr">
        <is>
          <t>250.00</t>
        </is>
      </c>
    </row>
    <row collapsed="false" customFormat="false" customHeight="false" hidden="false" ht="12.1" outlineLevel="0" r="131">
      <c r="A131" s="5" t="s">
        <f>=HYPERLINK("https://leilaoonline.net/lote/detalhe/29194", "141")</f>
      </c>
      <c r="B131" s="4" t="s">
        <f>=HYPERLINK("https://leilaoonline.net/lote/detalhe/29194", " LOTE COM: 324 Un. de GRATING GROUNDING TAB ( SEM USO) - CONFORME RELAÇÃO")</f>
      </c>
      <c r="C131" s="4" t="inlineStr">
        <is>
          <t>Não vendido</t>
        </is>
      </c>
      <c r="D131" s="4" t="inlineStr">
        <is>
          <t>0</t>
        </is>
      </c>
      <c r="E131" s="5" t="inlineStr">
        <is>
          <t>11.200,00</t>
        </is>
      </c>
      <c r="F131" s="4" t="inlineStr">
        <is>
          <t>500.00</t>
        </is>
      </c>
    </row>
    <row collapsed="false" customFormat="false" customHeight="false" hidden="false" ht="12.1" outlineLevel="0" r="132">
      <c r="A132" s="5" t="s">
        <f>=HYPERLINK("https://leilaoonline.net/lote/detalhe/29195", "142")</f>
      </c>
      <c r="B132" s="4" t="s">
        <f>=HYPERLINK("https://leilaoonline.net/lote/detalhe/29195", " LOTE COM: 2380 Metros de CABOS 1X2X0.75 (i) Cinza ( SEM USO) - CONFORME RELAÇÃO")</f>
      </c>
      <c r="C132" s="4" t="inlineStr">
        <is>
          <t>Não vendido</t>
        </is>
      </c>
      <c r="D132" s="4" t="inlineStr">
        <is>
          <t>0</t>
        </is>
      </c>
      <c r="E132" s="5" t="inlineStr">
        <is>
          <t>10.100,00</t>
        </is>
      </c>
      <c r="F132" s="4" t="inlineStr">
        <is>
          <t>500.00</t>
        </is>
      </c>
    </row>
    <row collapsed="false" customFormat="false" customHeight="false" hidden="false" ht="12.1" outlineLevel="0" r="133">
      <c r="A133" s="5" t="s">
        <f>=HYPERLINK("https://leilaoonline.net/lote/detalhe/29196", "143")</f>
      </c>
      <c r="B133" s="4" t="s">
        <f>=HYPERLINK("https://leilaoonline.net/lote/detalhe/29196", " LOTE COM: 65 Un. de PRENSA CABO CONDUITE ( SEM USO) - CONFORME RELAÇÃO")</f>
      </c>
      <c r="C133" s="4" t="inlineStr">
        <is>
          <t>Não vendido</t>
        </is>
      </c>
      <c r="D133" s="4" t="inlineStr">
        <is>
          <t>0</t>
        </is>
      </c>
      <c r="E133" s="5" t="inlineStr">
        <is>
          <t>6.000,00</t>
        </is>
      </c>
      <c r="F133" s="4" t="inlineStr">
        <is>
          <t>250.00</t>
        </is>
      </c>
    </row>
    <row collapsed="false" customFormat="false" customHeight="false" hidden="false" ht="12.1" outlineLevel="0" r="134">
      <c r="A134" s="5" t="s">
        <f>=HYPERLINK("https://leilaoonline.net/lote/detalhe/29197", "144")</f>
      </c>
      <c r="B134" s="4" t="s">
        <f>=HYPERLINK("https://leilaoonline.net/lote/detalhe/29197", " LOTE COM: 65 Un. de PRENSA CABO CONDUITE ( SEM USO) - CONFORME RELAÇÃO")</f>
      </c>
      <c r="C134" s="4" t="inlineStr">
        <is>
          <t>Não vendido</t>
        </is>
      </c>
      <c r="D134" s="4" t="inlineStr">
        <is>
          <t>0</t>
        </is>
      </c>
      <c r="E134" s="5" t="inlineStr">
        <is>
          <t>6.000,00</t>
        </is>
      </c>
      <c r="F134" s="4" t="inlineStr">
        <is>
          <t>250.00</t>
        </is>
      </c>
    </row>
    <row collapsed="false" customFormat="false" customHeight="false" hidden="false" ht="12.1" outlineLevel="0" r="135">
      <c r="A135" s="5" t="s">
        <f>=HYPERLINK("https://leilaoonline.net/lote/detalhe/29198", "145")</f>
      </c>
      <c r="B135" s="4" t="s">
        <f>=HYPERLINK("https://leilaoonline.net/lote/detalhe/29198", " LOTE COM: 10 Un. de BOTOEIRA DE ACIONAMENTO MANUAL ( SEM USO) - CONFORME RELAÇÃO")</f>
      </c>
      <c r="C135" s="4" t="inlineStr">
        <is>
          <t>Não vendido</t>
        </is>
      </c>
      <c r="D135" s="4" t="inlineStr">
        <is>
          <t>0</t>
        </is>
      </c>
      <c r="E135" s="5" t="inlineStr">
        <is>
          <t>6.600,00</t>
        </is>
      </c>
      <c r="F135" s="4" t="inlineStr">
        <is>
          <t>250.00</t>
        </is>
      </c>
    </row>
    <row collapsed="false" customFormat="false" customHeight="false" hidden="false" ht="12.1" outlineLevel="0" r="136">
      <c r="A136" s="5" t="s">
        <f>=HYPERLINK("https://leilaoonline.net/lote/detalhe/29199", "146")</f>
      </c>
      <c r="B136" s="4" t="s">
        <f>=HYPERLINK("https://leilaoonline.net/lote/detalhe/29199", " LOTE COM: 11 Un. de BOTOEIRA DE ACIONAMENTO MANUAL ( SEM USO) - CONFORME RELAÇÃO")</f>
      </c>
      <c r="C136" s="4" t="inlineStr">
        <is>
          <t>Não vendido</t>
        </is>
      </c>
      <c r="D136" s="4" t="inlineStr">
        <is>
          <t>0</t>
        </is>
      </c>
      <c r="E136" s="5" t="inlineStr">
        <is>
          <t>7.200,00</t>
        </is>
      </c>
      <c r="F136" s="4" t="inlineStr">
        <is>
          <t>250.00</t>
        </is>
      </c>
    </row>
    <row collapsed="false" customFormat="false" customHeight="false" hidden="false" ht="12.1" outlineLevel="0" r="137">
      <c r="A137" s="5" t="s">
        <f>=HYPERLINK("https://leilaoonline.net/lote/detalhe/29200", "147")</f>
      </c>
      <c r="B137" s="4" t="s">
        <f>=HYPERLINK("https://leilaoonline.net/lote/detalhe/29200", " LOTE COM: 1792 Metros de CABO BFOU 1X3X1.5 (c) Cinza( SEM USO) - CONFORME RELAÇÃO")</f>
      </c>
      <c r="C137" s="4" t="inlineStr">
        <is>
          <t>Não vendido</t>
        </is>
      </c>
      <c r="D137" s="4" t="inlineStr">
        <is>
          <t>0</t>
        </is>
      </c>
      <c r="E137" s="5" t="inlineStr">
        <is>
          <t>11.000,00</t>
        </is>
      </c>
      <c r="F137" s="4" t="inlineStr">
        <is>
          <t>500.00</t>
        </is>
      </c>
    </row>
    <row collapsed="false" customFormat="false" customHeight="false" hidden="false" ht="12.1" outlineLevel="0" r="138">
      <c r="A138" s="5" t="s">
        <f>=HYPERLINK("https://leilaoonline.net/lote/detalhe/29201", "148")</f>
      </c>
      <c r="B138" s="4" t="s">
        <f>=HYPERLINK("https://leilaoonline.net/lote/detalhe/29201", " LOTE COM: 161 Un. de VEDAÇÃO DE CABO ( SEM USO) - CONFORME RELAÇÃO")</f>
      </c>
      <c r="C138" s="4" t="inlineStr">
        <is>
          <t>Não vendido</t>
        </is>
      </c>
      <c r="D138" s="4" t="inlineStr">
        <is>
          <t>0</t>
        </is>
      </c>
      <c r="E138" s="5" t="inlineStr">
        <is>
          <t>10.500,00</t>
        </is>
      </c>
      <c r="F138" s="4" t="inlineStr">
        <is>
          <t>500.00</t>
        </is>
      </c>
    </row>
    <row collapsed="false" customFormat="false" customHeight="false" hidden="false" ht="12.1" outlineLevel="0" r="139">
      <c r="A139" s="5" t="s">
        <f>=HYPERLINK("https://leilaoonline.net/lote/detalhe/29070", "149")</f>
      </c>
      <c r="B139" s="4" t="s">
        <f>=HYPERLINK("https://leilaoonline.net/lote/detalhe/29070", " LOTE COM: 199 Un. de VEDA CABO ( SEM USO) - CONFORME RELAÇÃO")</f>
      </c>
      <c r="C139" s="4" t="inlineStr">
        <is>
          <t>Não vendido</t>
        </is>
      </c>
      <c r="D139" s="4" t="inlineStr">
        <is>
          <t>0</t>
        </is>
      </c>
      <c r="E139" s="5" t="inlineStr">
        <is>
          <t>12.900,00</t>
        </is>
      </c>
      <c r="F139" s="4" t="inlineStr">
        <is>
          <t>500.00</t>
        </is>
      </c>
    </row>
    <row collapsed="false" customFormat="false" customHeight="false" hidden="false" ht="12.1" outlineLevel="0" r="140">
      <c r="A140" s="5" t="s">
        <f>=HYPERLINK("https://leilaoonline.net/lote/detalhe/29052", "150")</f>
      </c>
      <c r="B140" s="4" t="s">
        <f>=HYPERLINK("https://leilaoonline.net/lote/detalhe/29052", " LOTE COM: 1250 Metros de CABO BFOU 2X2,5 Preto ( SEM USO) - CONFORME RELAÇÃO")</f>
      </c>
      <c r="C140" s="4" t="inlineStr">
        <is>
          <t>Não vendido</t>
        </is>
      </c>
      <c r="D140" s="4" t="inlineStr">
        <is>
          <t>0</t>
        </is>
      </c>
      <c r="E140" s="5" t="inlineStr">
        <is>
          <t>9.600,00</t>
        </is>
      </c>
      <c r="F140" s="4" t="inlineStr">
        <is>
          <t>250.00</t>
        </is>
      </c>
    </row>
    <row collapsed="false" customFormat="false" customHeight="false" hidden="false" ht="12.1" outlineLevel="0" r="141">
      <c r="A141" s="5" t="s">
        <f>=HYPERLINK("https://leilaoonline.net/lote/detalhe/29073", "151")</f>
      </c>
      <c r="B141" s="4" t="s">
        <f>=HYPERLINK("https://leilaoonline.net/lote/detalhe/29073", " LOTE COM: 158 Un. de PRENSA CABO 1/2" X 20 ( SEM USO) - CONFORME RELAÇÃO")</f>
      </c>
      <c r="C141" s="4" t="inlineStr">
        <is>
          <t>Não vendido</t>
        </is>
      </c>
      <c r="D141" s="4" t="inlineStr">
        <is>
          <t>0</t>
        </is>
      </c>
      <c r="E141" s="5" t="inlineStr">
        <is>
          <t>10.600,00</t>
        </is>
      </c>
      <c r="F141" s="4" t="inlineStr">
        <is>
          <t>500.00</t>
        </is>
      </c>
    </row>
    <row collapsed="false" customFormat="false" customHeight="false" hidden="false" ht="12.1" outlineLevel="0" r="142">
      <c r="A142" s="5" t="s">
        <f>=HYPERLINK("https://leilaoonline.net/lote/detalhe/29084", "152")</f>
      </c>
      <c r="B142" s="4" t="s">
        <f>=HYPERLINK("https://leilaoonline.net/lote/detalhe/29084", " LOTE COM: 42 Un. de TAMPA SOLIDA - SS6CC-03-90HB12 ( SEM USO) - CONFORME RELAÇÃO ")</f>
      </c>
      <c r="C142" s="4" t="inlineStr">
        <is>
          <t>Não vendido</t>
        </is>
      </c>
      <c r="D142" s="4" t="inlineStr">
        <is>
          <t>0</t>
        </is>
      </c>
      <c r="E142" s="5" t="inlineStr">
        <is>
          <t>10.600,00</t>
        </is>
      </c>
      <c r="F142" s="4" t="inlineStr">
        <is>
          <t>500.00</t>
        </is>
      </c>
    </row>
    <row collapsed="false" customFormat="false" customHeight="false" hidden="false" ht="12.1" outlineLevel="0" r="143">
      <c r="A143" s="5" t="s">
        <f>=HYPERLINK("https://leilaoonline.net/lote/detalhe/29063", "153")</f>
      </c>
      <c r="B143" s="4" t="s">
        <f>=HYPERLINK("https://leilaoonline.net/lote/detalhe/29063", " LOTE COM: 143 Un. de ELETROCALHA 316SS 90 50MM (SEM USO) - CONFORME RELAÇÃO ")</f>
      </c>
      <c r="C143" s="4" t="inlineStr">
        <is>
          <t>Não vendido</t>
        </is>
      </c>
      <c r="D143" s="4" t="inlineStr">
        <is>
          <t>0</t>
        </is>
      </c>
      <c r="E143" s="5" t="inlineStr">
        <is>
          <t>6.900,00</t>
        </is>
      </c>
      <c r="F143" s="4" t="inlineStr">
        <is>
          <t>250.00</t>
        </is>
      </c>
    </row>
    <row collapsed="false" customFormat="false" customHeight="false" hidden="false" ht="12.1" outlineLevel="0" r="144">
      <c r="A144" s="5" t="s">
        <f>=HYPERLINK("https://leilaoonline.net/lote/detalhe/29062", "154")</f>
      </c>
      <c r="B144" s="4" t="s">
        <f>=HYPERLINK("https://leilaoonline.net/lote/detalhe/29062", " LOTE COM: 30 Un. de ELETROCALHA 316SS 90 300MM (SEM USO) - CONFORME RELAÇÃO ")</f>
      </c>
      <c r="C144" s="4" t="inlineStr">
        <is>
          <t>Não vendido</t>
        </is>
      </c>
      <c r="D144" s="4" t="inlineStr">
        <is>
          <t>0</t>
        </is>
      </c>
      <c r="E144" s="5" t="inlineStr">
        <is>
          <t>5.700,00</t>
        </is>
      </c>
      <c r="F144" s="4" t="inlineStr">
        <is>
          <t>250.00</t>
        </is>
      </c>
    </row>
    <row collapsed="false" customFormat="false" customHeight="false" hidden="false" ht="12.1" outlineLevel="0" r="145">
      <c r="A145" s="5" t="s">
        <f>=HYPERLINK("https://leilaoonline.net/lote/detalhe/29077", "155")</f>
      </c>
      <c r="B145" s="4" t="s">
        <f>=HYPERLINK("https://leilaoonline.net/lote/detalhe/29077", " LOTE COM: 170 Un. de PRENSA CABO CONDUITE (SEM USO) - CONFORME RELAÇÃO ")</f>
      </c>
      <c r="C145" s="4" t="inlineStr">
        <is>
          <t>Não vendido</t>
        </is>
      </c>
      <c r="D145" s="4" t="inlineStr">
        <is>
          <t>0</t>
        </is>
      </c>
      <c r="E145" s="5" t="inlineStr">
        <is>
          <t>6.000,00</t>
        </is>
      </c>
      <c r="F145" s="4" t="inlineStr">
        <is>
          <t>250.00</t>
        </is>
      </c>
    </row>
    <row collapsed="false" customFormat="false" customHeight="false" hidden="false" ht="12.1" outlineLevel="0" r="146">
      <c r="A146" s="5" t="s">
        <f>=HYPERLINK("https://leilaoonline.net/lote/detalhe/29049", "156")</f>
      </c>
      <c r="B146" s="4" t="s">
        <f>=HYPERLINK("https://leilaoonline.net/lote/detalhe/29049", " LOTE COM: 1325 Un. de PARAFUSO 3/8" X 3/4" (SEM USO) - CONFORME RELAÇÃO ")</f>
      </c>
      <c r="C146" s="4" t="inlineStr">
        <is>
          <t>Não vendido</t>
        </is>
      </c>
      <c r="D146" s="4" t="inlineStr">
        <is>
          <t>0</t>
        </is>
      </c>
      <c r="E146" s="5" t="inlineStr">
        <is>
          <t>3.100,00</t>
        </is>
      </c>
      <c r="F146" s="4" t="inlineStr">
        <is>
          <t>250.00</t>
        </is>
      </c>
    </row>
    <row collapsed="false" customFormat="false" customHeight="false" hidden="false" ht="12.1" outlineLevel="0" r="147">
      <c r="A147" s="5" t="s">
        <f>=HYPERLINK("https://leilaoonline.net/lote/detalhe/29051", "157")</f>
      </c>
      <c r="B147" s="4" t="s">
        <f>=HYPERLINK("https://leilaoonline.net/lote/detalhe/29051", " LOTE COM: 1325 Un. de PARAFUSO 3/8" X 3/4" (SEM USO) - CONFORME RELAÇÃO ")</f>
      </c>
      <c r="C147" s="4" t="inlineStr">
        <is>
          <t>Não vendido</t>
        </is>
      </c>
      <c r="D147" s="4" t="inlineStr">
        <is>
          <t>0</t>
        </is>
      </c>
      <c r="E147" s="5" t="inlineStr">
        <is>
          <t>3.100,00</t>
        </is>
      </c>
      <c r="F147" s="4" t="inlineStr">
        <is>
          <t>250.00</t>
        </is>
      </c>
    </row>
    <row collapsed="false" customFormat="false" customHeight="false" hidden="false" ht="12.1" outlineLevel="0" r="148">
      <c r="A148" s="5" t="s">
        <f>=HYPERLINK("https://leilaoonline.net/lote/detalhe/29046", "158")</f>
      </c>
      <c r="B148" s="4" t="s">
        <f>=HYPERLINK("https://leilaoonline.net/lote/detalhe/29046", " LOTE COM: 1266 Metros de CABO BFOU 1x2x1.5 (i) CINZA (SEM USO) - CONFORME RELAÇÃO ")</f>
      </c>
      <c r="C148" s="4" t="inlineStr">
        <is>
          <t>Não vendido</t>
        </is>
      </c>
      <c r="D148" s="4" t="inlineStr">
        <is>
          <t>0</t>
        </is>
      </c>
      <c r="E148" s="5" t="inlineStr">
        <is>
          <t>5.200,00</t>
        </is>
      </c>
      <c r="F148" s="4" t="inlineStr">
        <is>
          <t>250.00</t>
        </is>
      </c>
    </row>
    <row collapsed="false" customFormat="false" customHeight="false" hidden="false" ht="12.1" outlineLevel="0" r="149">
      <c r="A149" s="5" t="s">
        <f>=HYPERLINK("https://leilaoonline.net/lote/detalhe/29068", "159")</f>
      </c>
      <c r="B149" s="4" t="s">
        <f>=HYPERLINK("https://leilaoonline.net/lote/detalhe/29068", " LOTE COM: 149 Un. de CONEXAO DE CONDUITE (SEM USO) - CONFORME RELAÇÃO ")</f>
      </c>
      <c r="C149" s="4" t="inlineStr">
        <is>
          <t>Não vendido</t>
        </is>
      </c>
      <c r="D149" s="4" t="inlineStr">
        <is>
          <t>0</t>
        </is>
      </c>
      <c r="E149" s="5" t="inlineStr">
        <is>
          <t>7.700,00</t>
        </is>
      </c>
      <c r="F149" s="4" t="inlineStr">
        <is>
          <t>250.00</t>
        </is>
      </c>
    </row>
    <row collapsed="false" customFormat="false" customHeight="false" hidden="false" ht="12.1" outlineLevel="0" r="150">
      <c r="A150" s="5" t="s">
        <f>=HYPERLINK("https://leilaoonline.net/lote/detalhe/29087", "160")</f>
      </c>
      <c r="B150" s="4" t="s">
        <f>=HYPERLINK("https://leilaoonline.net/lote/detalhe/29087", " LOTE COM: 150 Un. de TAMPAO M25 757BM34 (SEM USO) - CONFORME RELAÇÃO ")</f>
      </c>
      <c r="C150" s="4" t="inlineStr">
        <is>
          <t>Não vendido</t>
        </is>
      </c>
      <c r="D150" s="4" t="inlineStr">
        <is>
          <t>0</t>
        </is>
      </c>
      <c r="E150" s="5" t="inlineStr">
        <is>
          <t>2.900,00</t>
        </is>
      </c>
      <c r="F150" s="4" t="inlineStr">
        <is>
          <t>250.00</t>
        </is>
      </c>
    </row>
    <row collapsed="false" customFormat="false" customHeight="false" hidden="false" ht="12.1" outlineLevel="0" r="151">
      <c r="A151" s="5" t="s">
        <f>=HYPERLINK("https://leilaoonline.net/lote/detalhe/29059", "161")</f>
      </c>
      <c r="B151" s="4" t="s">
        <f>=HYPERLINK("https://leilaoonline.net/lote/detalhe/29059", " LOTE COM: 150 Un. de TAMPAO M25 757BM34  (SEM USO) - CONFORME RELAÇÃO ")</f>
      </c>
      <c r="C151" s="4" t="inlineStr">
        <is>
          <t>Não vendido</t>
        </is>
      </c>
      <c r="D151" s="4" t="inlineStr">
        <is>
          <t>0</t>
        </is>
      </c>
      <c r="E151" s="5" t="inlineStr">
        <is>
          <t>2.700,00</t>
        </is>
      </c>
      <c r="F151" s="4" t="inlineStr">
        <is>
          <t>250.00</t>
        </is>
      </c>
    </row>
    <row collapsed="false" customFormat="false" customHeight="false" hidden="false" ht="12.1" outlineLevel="0" r="152">
      <c r="A152" s="5" t="s">
        <f>=HYPERLINK("https://leilaoonline.net/lote/detalhe/29080", "162")</f>
      </c>
      <c r="B152" s="4" t="s">
        <f>=HYPERLINK("https://leilaoonline.net/lote/detalhe/29080", " LOTE COM: 11 Un. de PRENSA CABO RS 250             (SEM USO) - CONFORME RELAÇÃO ")</f>
      </c>
      <c r="C152" s="4" t="inlineStr">
        <is>
          <t>Não vendido</t>
        </is>
      </c>
      <c r="D152" s="4" t="inlineStr">
        <is>
          <t>0</t>
        </is>
      </c>
      <c r="E152" s="5" t="inlineStr">
        <is>
          <t>5.200,00</t>
        </is>
      </c>
      <c r="F152" s="4" t="inlineStr">
        <is>
          <t>250.00</t>
        </is>
      </c>
    </row>
    <row collapsed="false" customFormat="false" customHeight="false" hidden="false" ht="12.1" outlineLevel="0" r="153">
      <c r="A153" s="5" t="s">
        <f>=HYPERLINK("https://leilaoonline.net/lote/detalhe/29074", "163")</f>
      </c>
      <c r="B153" s="4" t="s">
        <f>=HYPERLINK("https://leilaoonline.net/lote/detalhe/29074", " LOTE COM: 143 Un. de PRENSA CABO M20/20 (SEM USO) - CONFORME RELAÇÃO ")</f>
      </c>
      <c r="C153" s="4" t="inlineStr">
        <is>
          <t>Não vendido</t>
        </is>
      </c>
      <c r="D153" s="4" t="inlineStr">
        <is>
          <t>0</t>
        </is>
      </c>
      <c r="E153" s="5" t="inlineStr">
        <is>
          <t>7.900,00</t>
        </is>
      </c>
      <c r="F153" s="4" t="inlineStr">
        <is>
          <t>250.00</t>
        </is>
      </c>
    </row>
    <row collapsed="false" customFormat="false" customHeight="false" hidden="false" ht="12.1" outlineLevel="0" r="154">
      <c r="A154" s="5" t="s">
        <f>=HYPERLINK("https://leilaoonline.net/lote/detalhe/29085", "164")</f>
      </c>
      <c r="B154" s="4" t="s">
        <f>=HYPERLINK("https://leilaoonline.net/lote/detalhe/29085", " LOTE COM: 42 Un. de ELETROCALHA 808SS620-03-90HB12  (SEM USO) - CONFORME RELAÇÃO ")</f>
      </c>
      <c r="C154" s="4" t="inlineStr">
        <is>
          <t>Não vendido</t>
        </is>
      </c>
      <c r="D154" s="4" t="inlineStr">
        <is>
          <t>0</t>
        </is>
      </c>
      <c r="E154" s="5" t="inlineStr">
        <is>
          <t>7.100,00</t>
        </is>
      </c>
      <c r="F154" s="4" t="inlineStr">
        <is>
          <t>250.00</t>
        </is>
      </c>
    </row>
    <row collapsed="false" customFormat="false" customHeight="false" hidden="false" ht="12.1" outlineLevel="0" r="155">
      <c r="A155" s="5" t="s">
        <f>=HYPERLINK("https://leilaoonline.net/lote/detalhe/29078", "165")</f>
      </c>
      <c r="B155" s="4" t="s">
        <f>=HYPERLINK("https://leilaoonline.net/lote/detalhe/29078", " LOTE COM: 54 Un. de ORIFICIO CALIBRADO (SEM USO) - CONFORME RELAÇÃO ")</f>
      </c>
      <c r="C155" s="4" t="inlineStr">
        <is>
          <t>Não vendido</t>
        </is>
      </c>
      <c r="D155" s="4" t="inlineStr">
        <is>
          <t>0</t>
        </is>
      </c>
      <c r="E155" s="5" t="inlineStr">
        <is>
          <t>6.700,00</t>
        </is>
      </c>
      <c r="F155" s="4" t="inlineStr">
        <is>
          <t>250.00</t>
        </is>
      </c>
    </row>
    <row collapsed="false" customFormat="false" customHeight="false" hidden="false" ht="12.1" outlineLevel="0" r="156">
      <c r="A156" s="5" t="s">
        <f>=HYPERLINK("https://leilaoonline.net/lote/detalhe/29050", "166")</f>
      </c>
      <c r="B156" s="4" t="s">
        <f>=HYPERLINK("https://leilaoonline.net/lote/detalhe/29050", " LOTE COM:  140 Un. de .5 ODT UNION SWAGELOK (SEM USO) - CONFORME RELAÇÃO ")</f>
      </c>
      <c r="C156" s="4" t="inlineStr">
        <is>
          <t>Não vendido</t>
        </is>
      </c>
      <c r="D156" s="4" t="inlineStr">
        <is>
          <t>0</t>
        </is>
      </c>
      <c r="E156" s="5" t="inlineStr">
        <is>
          <t>3.200,00</t>
        </is>
      </c>
      <c r="F156" s="4" t="inlineStr">
        <is>
          <t>250.00</t>
        </is>
      </c>
    </row>
    <row collapsed="false" customFormat="false" customHeight="false" hidden="false" ht="12.1" outlineLevel="0" r="157">
      <c r="A157" s="5" t="s">
        <f>=HYPERLINK("https://leilaoonline.net/lote/detalhe/29106", "167")</f>
      </c>
      <c r="B157" s="4" t="s">
        <f>=HYPERLINK("https://leilaoonline.net/lote/detalhe/29106", " LOTE COM: 140 Un. de .5 ODT UNION SWAGELOK (SEM USO) - CONFORME RELAÇÃO ")</f>
      </c>
      <c r="C157" s="4" t="inlineStr">
        <is>
          <t>Não vendido</t>
        </is>
      </c>
      <c r="D157" s="4" t="inlineStr">
        <is>
          <t>0</t>
        </is>
      </c>
      <c r="E157" s="5" t="inlineStr">
        <is>
          <t>3.200,00</t>
        </is>
      </c>
      <c r="F157" s="4" t="inlineStr">
        <is>
          <t>250.00</t>
        </is>
      </c>
    </row>
    <row collapsed="false" customFormat="false" customHeight="false" hidden="false" ht="12.1" outlineLevel="0" r="158">
      <c r="A158" s="5" t="s">
        <f>=HYPERLINK("https://leilaoonline.net/lote/detalhe/29099", "168")</f>
      </c>
      <c r="B158" s="4" t="s">
        <f>=HYPERLINK("https://leilaoonline.net/lote/detalhe/29099", " LOTE COM: 175 Un. de .500 ODT UNIÃO SWAGELOK (SEM USO) - CONFORME RELAÇÃO ")</f>
      </c>
      <c r="C158" s="4" t="inlineStr">
        <is>
          <t>Não vendido</t>
        </is>
      </c>
      <c r="D158" s="4" t="inlineStr">
        <is>
          <t>0</t>
        </is>
      </c>
      <c r="E158" s="5" t="inlineStr">
        <is>
          <t>3.200,00</t>
        </is>
      </c>
      <c r="F158" s="4" t="inlineStr">
        <is>
          <t>250.00</t>
        </is>
      </c>
    </row>
    <row collapsed="false" customFormat="false" customHeight="false" hidden="false" ht="12.1" outlineLevel="0" r="159">
      <c r="A159" s="5" t="s">
        <f>=HYPERLINK("https://leilaoonline.net/lote/detalhe/29067", "169")</f>
      </c>
      <c r="B159" s="4" t="s">
        <f>=HYPERLINK("https://leilaoonline.net/lote/detalhe/29067", " LOTE COM: 175 Un. de .500 ODT UNIÃO SWAGELOK (SEM USO) - CONFORME RELAÇÃO ")</f>
      </c>
      <c r="C159" s="4" t="inlineStr">
        <is>
          <t>Não vendido</t>
        </is>
      </c>
      <c r="D159" s="4" t="inlineStr">
        <is>
          <t>0</t>
        </is>
      </c>
      <c r="E159" s="5" t="inlineStr">
        <is>
          <t>3.200,00</t>
        </is>
      </c>
      <c r="F159" s="4" t="inlineStr">
        <is>
          <t>250.00</t>
        </is>
      </c>
    </row>
    <row collapsed="false" customFormat="false" customHeight="false" hidden="false" ht="12.1" outlineLevel="0" r="160">
      <c r="A160" s="5" t="s">
        <f>=HYPERLINK("https://leilaoonline.net/lote/detalhe/29058", "170")</f>
      </c>
      <c r="B160" s="4" t="s">
        <f>=HYPERLINK("https://leilaoonline.net/lote/detalhe/29058", " LOTE COM: 29 Un. de VALVULA DE INSTRUMENTACAO (SEM USO) - CONFORME RELAÇÃO ")</f>
      </c>
      <c r="C160" s="4" t="inlineStr">
        <is>
          <t>Não vendido</t>
        </is>
      </c>
      <c r="D160" s="4" t="inlineStr">
        <is>
          <t>0</t>
        </is>
      </c>
      <c r="E160" s="5" t="inlineStr">
        <is>
          <t>3.800,00</t>
        </is>
      </c>
      <c r="F160" s="4" t="inlineStr">
        <is>
          <t>250.00</t>
        </is>
      </c>
    </row>
    <row collapsed="false" customFormat="false" customHeight="false" hidden="false" ht="12.1" outlineLevel="0" r="161">
      <c r="A161" s="5" t="s">
        <f>=HYPERLINK("https://leilaoonline.net/lote/detalhe/29043", "171")</f>
      </c>
      <c r="B161" s="4" t="s">
        <f>=HYPERLINK("https://leilaoonline.net/lote/detalhe/29043", " LOTE COM: 29 Un. de VALVULA DE INSTRUMENTACAO (SEM USO) - CONFORME RELAÇÃO ")</f>
      </c>
      <c r="C161" s="4" t="inlineStr">
        <is>
          <t>Não vendido</t>
        </is>
      </c>
      <c r="D161" s="4" t="inlineStr">
        <is>
          <t>0</t>
        </is>
      </c>
      <c r="E161" s="5" t="inlineStr">
        <is>
          <t>3.800,00</t>
        </is>
      </c>
      <c r="F161" s="4" t="inlineStr">
        <is>
          <t>250.00</t>
        </is>
      </c>
    </row>
    <row collapsed="false" customFormat="false" customHeight="false" hidden="false" ht="12.1" outlineLevel="0" r="162">
      <c r="A162" s="5" t="s">
        <f>=HYPERLINK("https://leilaoonline.net/lote/detalhe/29075", "172")</f>
      </c>
      <c r="B162" s="4" t="s">
        <f>=HYPERLINK("https://leilaoonline.net/lote/detalhe/29075", " LOTE COM: 8 Un. de MANGUEIRA FLEX. P/ COMPRESSOR (SEM USO) - CONFORME RELAÇÃO ")</f>
      </c>
      <c r="C162" s="4" t="inlineStr">
        <is>
          <t>Não vendido</t>
        </is>
      </c>
      <c r="D162" s="4" t="inlineStr">
        <is>
          <t>0</t>
        </is>
      </c>
      <c r="E162" s="5" t="inlineStr">
        <is>
          <t>3.600,00</t>
        </is>
      </c>
      <c r="F162" s="4" t="inlineStr">
        <is>
          <t>250.00</t>
        </is>
      </c>
    </row>
    <row collapsed="false" customFormat="false" customHeight="false" hidden="false" ht="12.1" outlineLevel="0" r="163">
      <c r="A163" s="5" t="s">
        <f>=HYPERLINK("https://leilaoonline.net/lote/detalhe/29061", "173")</f>
      </c>
      <c r="B163" s="4" t="s">
        <f>=HYPERLINK("https://leilaoonline.net/lote/detalhe/29061", " LOTE COM: 8 Un. de  MANGUEIRA FLEX. P/ COMPRESSOR (SEM USO) - CONFORME RELAÇÃO ")</f>
      </c>
      <c r="C163" s="4" t="inlineStr">
        <is>
          <t>Não vendido</t>
        </is>
      </c>
      <c r="D163" s="4" t="inlineStr">
        <is>
          <t>0</t>
        </is>
      </c>
      <c r="E163" s="5" t="inlineStr">
        <is>
          <t>3.600,00</t>
        </is>
      </c>
      <c r="F163" s="4" t="inlineStr">
        <is>
          <t>250.00</t>
        </is>
      </c>
    </row>
    <row collapsed="false" customFormat="false" customHeight="false" hidden="false" ht="12.1" outlineLevel="0" r="164">
      <c r="A164" s="5" t="s">
        <f>=HYPERLINK("https://leilaoonline.net/lote/detalhe/29066", "174")</f>
      </c>
      <c r="B164" s="4" t="s">
        <f>=HYPERLINK("https://leilaoonline.net/lote/detalhe/29066", " LOTE COM: 6 Un. de PRENSA CABO RS 200 316 (SEM USO) - CONFORME RELAÇÃO ")</f>
      </c>
      <c r="C164" s="4" t="inlineStr">
        <is>
          <t>Não vendido</t>
        </is>
      </c>
      <c r="D164" s="4" t="inlineStr">
        <is>
          <t>0</t>
        </is>
      </c>
      <c r="E164" s="5" t="inlineStr">
        <is>
          <t>2.500,00</t>
        </is>
      </c>
      <c r="F164" s="4" t="inlineStr">
        <is>
          <t>250.00</t>
        </is>
      </c>
    </row>
    <row collapsed="false" customFormat="false" customHeight="false" hidden="false" ht="12.1" outlineLevel="0" r="165">
      <c r="A165" s="5" t="s">
        <f>=HYPERLINK("https://leilaoonline.net/lote/detalhe/29048", "175")</f>
      </c>
      <c r="B165" s="4" t="s">
        <f>=HYPERLINK("https://leilaoonline.net/lote/detalhe/29048", " LOTE COM: 6 Un de PRENSA CABO RS 200 316 (SEM USO) - CONFORME RELAÇÃO ")</f>
      </c>
      <c r="C165" s="4" t="inlineStr">
        <is>
          <t>Não vendido</t>
        </is>
      </c>
      <c r="D165" s="4" t="inlineStr">
        <is>
          <t>0</t>
        </is>
      </c>
      <c r="E165" s="5" t="inlineStr">
        <is>
          <t>2.500,00</t>
        </is>
      </c>
      <c r="F165" s="4" t="inlineStr">
        <is>
          <t>250.00</t>
        </is>
      </c>
    </row>
    <row collapsed="false" customFormat="false" customHeight="false" hidden="false" ht="12.1" outlineLevel="0" r="166">
      <c r="A166" s="5" t="s">
        <f>=HYPERLINK("https://leilaoonline.net/lote/detalhe/29109", "176")</f>
      </c>
      <c r="B166" s="4" t="s">
        <f>=HYPERLINK("https://leilaoonline.net/lote/detalhe/29109", " LOTE COM: 34 Un. de TAMPA SOLIDA - 808SS620-04-120 (SEM USO) - CONFORME RELAÇÃO ")</f>
      </c>
      <c r="C166" s="4" t="inlineStr">
        <is>
          <t>Não vendido</t>
        </is>
      </c>
      <c r="D166" s="4" t="inlineStr">
        <is>
          <t>0</t>
        </is>
      </c>
      <c r="E166" s="5" t="inlineStr">
        <is>
          <t>6.500,00</t>
        </is>
      </c>
      <c r="F166" s="4" t="inlineStr">
        <is>
          <t>250.00</t>
        </is>
      </c>
    </row>
    <row collapsed="false" customFormat="false" customHeight="false" hidden="false" ht="12.1" outlineLevel="0" r="167">
      <c r="A167" s="5" t="s">
        <f>=HYPERLINK("https://leilaoonline.net/lote/detalhe/29095", "177")</f>
      </c>
      <c r="B167" s="4" t="s">
        <f>=HYPERLINK("https://leilaoonline.net/lote/detalhe/29095", " LOTE COM: 145 Un. de GRAMPO CIRCULAR - PN 9SS6-9034  (SEM USO) - CONFORME RELAÇÃO ")</f>
      </c>
      <c r="C167" s="4" t="inlineStr">
        <is>
          <t>Não vendido</t>
        </is>
      </c>
      <c r="D167" s="4" t="inlineStr">
        <is>
          <t>0</t>
        </is>
      </c>
      <c r="E167" s="5" t="inlineStr">
        <is>
          <t>7.100,00</t>
        </is>
      </c>
      <c r="F167" s="4" t="inlineStr">
        <is>
          <t>250.00</t>
        </is>
      </c>
    </row>
    <row collapsed="false" customFormat="false" customHeight="false" hidden="false" ht="12.1" outlineLevel="0" r="168">
      <c r="A168" s="5" t="s">
        <f>=HYPERLINK("https://leilaoonline.net/lote/detalhe/29097", "178")</f>
      </c>
      <c r="B168" s="4" t="s">
        <f>=HYPERLINK("https://leilaoonline.net/lote/detalhe/29097", " LOTE COM: 59 Un. de ELETROCALHA 316SS 90 100MM (SEM USO) - CONFORME RELAÇÃO ")</f>
      </c>
      <c r="C168" s="4" t="inlineStr">
        <is>
          <t>Não vendido</t>
        </is>
      </c>
      <c r="D168" s="4" t="inlineStr">
        <is>
          <t>0</t>
        </is>
      </c>
      <c r="E168" s="5" t="inlineStr">
        <is>
          <t>4.900,00</t>
        </is>
      </c>
      <c r="F168" s="4" t="inlineStr">
        <is>
          <t>250.00</t>
        </is>
      </c>
    </row>
    <row collapsed="false" customFormat="false" customHeight="false" hidden="false" ht="12.1" outlineLevel="0" r="169">
      <c r="A169" s="5" t="s">
        <f>=HYPERLINK("https://leilaoonline.net/lote/detalhe/29108", "179")</f>
      </c>
      <c r="B169" s="4" t="s">
        <f>=HYPERLINK("https://leilaoonline.net/lote/detalhe/29108", " LOTE COM: 360 Un. de TAMPAO EX M20 757BM24  (SEM USO) - CONFORME RELAÇÃO ")</f>
      </c>
      <c r="C169" s="4" t="inlineStr">
        <is>
          <t>Não vendido</t>
        </is>
      </c>
      <c r="D169" s="4" t="inlineStr">
        <is>
          <t>0</t>
        </is>
      </c>
      <c r="E169" s="5" t="inlineStr">
        <is>
          <t>5.200,00</t>
        </is>
      </c>
      <c r="F169" s="4" t="inlineStr">
        <is>
          <t>250.00</t>
        </is>
      </c>
    </row>
    <row collapsed="false" customFormat="false" customHeight="false" hidden="false" ht="12.1" outlineLevel="0" r="170">
      <c r="A170" s="5" t="s">
        <f>=HYPERLINK("https://leilaoonline.net/lote/detalhe/29096", "180")</f>
      </c>
      <c r="B170" s="4" t="s">
        <f>=HYPERLINK("https://leilaoonline.net/lote/detalhe/29096", " LOTE COM: 3260 Metros de TERMOCONTRÁTIL HIS-3 18/6 AZUL (SEM USO) - CONFORME RELAÇÃO ")</f>
      </c>
      <c r="C170" s="4" t="inlineStr">
        <is>
          <t>Não vendido</t>
        </is>
      </c>
      <c r="D170" s="4" t="inlineStr">
        <is>
          <t>0</t>
        </is>
      </c>
      <c r="E170" s="5" t="inlineStr">
        <is>
          <t>4.600,00</t>
        </is>
      </c>
      <c r="F170" s="4" t="inlineStr">
        <is>
          <t>250.00</t>
        </is>
      </c>
    </row>
    <row collapsed="false" customFormat="false" customHeight="false" hidden="false" ht="12.1" outlineLevel="0" r="171">
      <c r="A171" s="5" t="s">
        <f>=HYPERLINK("https://leilaoonline.net/lote/detalhe/29098", "181")</f>
      </c>
      <c r="B171" s="4" t="s">
        <f>=HYPERLINK("https://leilaoonline.net/lote/detalhe/29098", " LOTE COM: 210 Metros de CONDUITE FLEXÍVEL 1/2" (SEM USO) - CONFORME RELAÇÃO ")</f>
      </c>
      <c r="C171" s="4" t="inlineStr">
        <is>
          <t>Não vendido</t>
        </is>
      </c>
      <c r="D171" s="4" t="inlineStr">
        <is>
          <t>0</t>
        </is>
      </c>
      <c r="E171" s="5" t="inlineStr">
        <is>
          <t>5.300,00</t>
        </is>
      </c>
      <c r="F171" s="4" t="inlineStr">
        <is>
          <t>250.00</t>
        </is>
      </c>
    </row>
    <row collapsed="false" customFormat="false" customHeight="false" hidden="false" ht="12.1" outlineLevel="0" r="172">
      <c r="A172" s="5" t="s">
        <f>=HYPERLINK("https://leilaoonline.net/lote/detalhe/29093", "182")</f>
      </c>
      <c r="B172" s="4" t="s">
        <f>=HYPERLINK("https://leilaoonline.net/lote/detalhe/29093", " LOTE COM: 2004 Metros de FIO ELETRICO VERDE AMARELO (SEM USO) - CONFORME RELAÇÃO ")</f>
      </c>
      <c r="C172" s="4" t="inlineStr">
        <is>
          <t>Não vendido</t>
        </is>
      </c>
      <c r="D172" s="4" t="inlineStr">
        <is>
          <t>0</t>
        </is>
      </c>
      <c r="E172" s="5" t="inlineStr">
        <is>
          <t>3.900,00</t>
        </is>
      </c>
      <c r="F172" s="4" t="inlineStr">
        <is>
          <t>250.00</t>
        </is>
      </c>
    </row>
    <row collapsed="false" customFormat="false" customHeight="false" hidden="false" ht="12.1" outlineLevel="0" r="173">
      <c r="A173" s="5" t="s">
        <f>=HYPERLINK("https://leilaoonline.net/lote/detalhe/29104", "183")</f>
      </c>
      <c r="B173" s="4" t="s">
        <f>=HYPERLINK("https://leilaoonline.net/lote/detalhe/29104", " LOTE COM: 134 Un. de GRAMPO CIRCULAR - PN 9SS6-9033 -  (SEM USO) - CONFORME RELAÇÃO ")</f>
      </c>
      <c r="C173" s="4" t="inlineStr">
        <is>
          <t>Não vendido</t>
        </is>
      </c>
      <c r="D173" s="4" t="inlineStr">
        <is>
          <t>0</t>
        </is>
      </c>
      <c r="E173" s="5" t="inlineStr">
        <is>
          <t>5.300,00</t>
        </is>
      </c>
      <c r="F173" s="4" t="inlineStr">
        <is>
          <t>250.00</t>
        </is>
      </c>
    </row>
    <row collapsed="false" customFormat="false" customHeight="false" hidden="false" ht="12.1" outlineLevel="0" r="174">
      <c r="A174" s="5" t="s">
        <f>=HYPERLINK("https://leilaoonline.net/lote/detalhe/29045", "184")</f>
      </c>
      <c r="B174" s="4" t="s">
        <f>=HYPERLINK("https://leilaoonline.net/lote/detalhe/29045", " LOTE COM: 37 Un. de FLANGE 0,5 ODT 0,75 NPS 150 LB (SEM USO) - CONFORME RELAÇÃO ")</f>
      </c>
      <c r="C174" s="4" t="inlineStr">
        <is>
          <t>Não vendido</t>
        </is>
      </c>
      <c r="D174" s="4" t="inlineStr">
        <is>
          <t>0</t>
        </is>
      </c>
      <c r="E174" s="5" t="inlineStr">
        <is>
          <t>4.300,00</t>
        </is>
      </c>
      <c r="F174" s="4" t="inlineStr">
        <is>
          <t>250.00</t>
        </is>
      </c>
    </row>
    <row collapsed="false" customFormat="false" customHeight="false" hidden="false" ht="12.1" outlineLevel="0" r="175">
      <c r="A175" s="5" t="s">
        <f>=HYPERLINK("https://leilaoonline.net/lote/detalhe/29102", "185")</f>
      </c>
      <c r="B175" s="4" t="s">
        <f>=HYPERLINK("https://leilaoonline.net/lote/detalhe/29102", " LOTE COM: 56 Un. de FLANGE,.5 ODT /.5 NPS 150 #RF (SEM USO) - CONFORME RELAÇÃO ")</f>
      </c>
      <c r="C175" s="4" t="inlineStr">
        <is>
          <t>Não vendido</t>
        </is>
      </c>
      <c r="D175" s="4" t="inlineStr">
        <is>
          <t>0</t>
        </is>
      </c>
      <c r="E175" s="5" t="inlineStr">
        <is>
          <t>3.900,00</t>
        </is>
      </c>
      <c r="F175" s="4" t="inlineStr">
        <is>
          <t>250.00</t>
        </is>
      </c>
    </row>
    <row collapsed="false" customFormat="false" customHeight="false" hidden="false" ht="12.1" outlineLevel="0" r="176">
      <c r="A176" s="5" t="s">
        <f>=HYPERLINK("https://leilaoonline.net/lote/detalhe/29069", "186")</f>
      </c>
      <c r="B176" s="4" t="s">
        <f>=HYPERLINK("https://leilaoonline.net/lote/detalhe/29069", " LOTE COM: 5 Un. de  MANGUEIRA FLEXIVEL (SEM USO) - CONFORME RELAÇÃO ")</f>
      </c>
      <c r="C176" s="4" t="inlineStr">
        <is>
          <t>Não vendido</t>
        </is>
      </c>
      <c r="D176" s="4" t="inlineStr">
        <is>
          <t>0</t>
        </is>
      </c>
      <c r="E176" s="5" t="inlineStr">
        <is>
          <t>5.200,00</t>
        </is>
      </c>
      <c r="F176" s="4" t="inlineStr">
        <is>
          <t>250.00</t>
        </is>
      </c>
    </row>
    <row collapsed="false" customFormat="false" customHeight="false" hidden="false" ht="12.1" outlineLevel="0" r="177">
      <c r="A177" s="5" t="s">
        <f>=HYPERLINK("https://leilaoonline.net/lote/detalhe/29047", "187")</f>
      </c>
      <c r="B177" s="4" t="s">
        <f>=HYPERLINK("https://leilaoonline.net/lote/detalhe/29047", " LOTE COM: 8  PC,    TAMPA 316 L - SS6CC-04-120 -  (SEM USO) - CONFORME RELAÇÃO ")</f>
      </c>
      <c r="C177" s="4" t="inlineStr">
        <is>
          <t>Não vendido</t>
        </is>
      </c>
      <c r="D177" s="4" t="inlineStr">
        <is>
          <t>0</t>
        </is>
      </c>
      <c r="E177" s="5" t="inlineStr">
        <is>
          <t>2.300,00</t>
        </is>
      </c>
      <c r="F177" s="4" t="inlineStr">
        <is>
          <t>250.00</t>
        </is>
      </c>
    </row>
    <row collapsed="false" customFormat="false" customHeight="false" hidden="false" ht="12.1" outlineLevel="0" r="178">
      <c r="A178" s="5" t="s">
        <f>=HYPERLINK("https://leilaoonline.net/lote/detalhe/29065", "188")</f>
      </c>
      <c r="B178" s="4" t="s">
        <f>=HYPERLINK("https://leilaoonline.net/lote/detalhe/29065", " LOTE COM: 8 PC,   TAMPA 316 L - SS6CC-04-120 - (SEM USO) - CONFORME RELAÇÃO ")</f>
      </c>
      <c r="C178" s="4" t="inlineStr">
        <is>
          <t>Não vendido</t>
        </is>
      </c>
      <c r="D178" s="4" t="inlineStr">
        <is>
          <t>0</t>
        </is>
      </c>
      <c r="E178" s="5" t="inlineStr">
        <is>
          <t>2.300,00</t>
        </is>
      </c>
      <c r="F178" s="4" t="inlineStr">
        <is>
          <t>250.00</t>
        </is>
      </c>
    </row>
    <row collapsed="false" customFormat="false" customHeight="false" hidden="false" ht="12.1" outlineLevel="0" r="179">
      <c r="A179" s="5" t="s">
        <f>=HYPERLINK("https://leilaoonline.net/lote/detalhe/29056", "189")</f>
      </c>
      <c r="B179" s="4" t="s">
        <f>=HYPERLINK("https://leilaoonline.net/lote/detalhe/29056", " LOTE COM: 50 PC,   -  1.00 ODT SWAGELOK #SS-161O-6 (SEM USO) - CONFORME RELAÇÃO ")</f>
      </c>
      <c r="C179" s="4" t="inlineStr">
        <is>
          <t>Não vendido</t>
        </is>
      </c>
      <c r="D179" s="4" t="inlineStr">
        <is>
          <t>0</t>
        </is>
      </c>
      <c r="E179" s="5" t="inlineStr">
        <is>
          <t>2.300,00</t>
        </is>
      </c>
      <c r="F179" s="4" t="inlineStr">
        <is>
          <t>250.00</t>
        </is>
      </c>
    </row>
    <row collapsed="false" customFormat="false" customHeight="false" hidden="false" ht="12.1" outlineLevel="0" r="180">
      <c r="A180" s="5" t="s">
        <f>=HYPERLINK("https://leilaoonline.net/lote/detalhe/29126", "190")</f>
      </c>
      <c r="B180" s="4" t="s">
        <f>=HYPERLINK("https://leilaoonline.net/lote/detalhe/29126", " LOTE COM: 50  PC,   -  1.00 ODT SWAGELOK #SS-161O-6  (SEM USO) - CONFORME RELAÇÃO ")</f>
      </c>
      <c r="C180" s="4" t="inlineStr">
        <is>
          <t>Não vendido</t>
        </is>
      </c>
      <c r="D180" s="4" t="inlineStr">
        <is>
          <t>0</t>
        </is>
      </c>
      <c r="E180" s="5" t="inlineStr">
        <is>
          <t>2.300,00</t>
        </is>
      </c>
      <c r="F180" s="4" t="inlineStr">
        <is>
          <t>250.00</t>
        </is>
      </c>
    </row>
    <row collapsed="false" customFormat="false" customHeight="false" hidden="false" ht="12.1" outlineLevel="0" r="181">
      <c r="A181" s="5" t="s">
        <f>=HYPERLINK("https://leilaoonline.net/lote/detalhe/29086", "191")</f>
      </c>
      <c r="B181" s="4" t="s">
        <f>=HYPERLINK("https://leilaoonline.net/lote/detalhe/29086", " LOTE COM: 20 PC,  PRENSA CABO P/ COMPRESSOR (SEM USO) - CONFORME RELAÇÃO ")</f>
      </c>
      <c r="C181" s="4" t="inlineStr">
        <is>
          <t>Não vendido</t>
        </is>
      </c>
      <c r="D181" s="4" t="inlineStr">
        <is>
          <t>0</t>
        </is>
      </c>
      <c r="E181" s="5" t="inlineStr">
        <is>
          <t>3.200,00</t>
        </is>
      </c>
      <c r="F181" s="4" t="inlineStr">
        <is>
          <t>250.00</t>
        </is>
      </c>
    </row>
    <row collapsed="false" customFormat="false" customHeight="false" hidden="false" ht="12.1" outlineLevel="0" r="182">
      <c r="A182" s="5" t="s">
        <f>=HYPERLINK("https://leilaoonline.net/lote/detalhe/29100", "192")</f>
      </c>
      <c r="B182" s="4" t="s">
        <f>=HYPERLINK("https://leilaoonline.net/lote/detalhe/29100", " LOTE COM: 110  PC,  ORIFICIO CALIBRADO 0,125 POL (SEM USO) - CONFORME RELAÇÃO ")</f>
      </c>
      <c r="C182" s="4" t="inlineStr">
        <is>
          <t>Vendido</t>
        </is>
      </c>
      <c r="D182" s="4" t="inlineStr">
        <is>
          <t>1</t>
        </is>
      </c>
      <c r="E182" s="5" t="inlineStr">
        <is>
          <t>2.300,00</t>
        </is>
      </c>
      <c r="F182" s="4" t="inlineStr">
        <is>
          <t>250.00</t>
        </is>
      </c>
    </row>
    <row collapsed="false" customFormat="false" customHeight="false" hidden="false" ht="12.1" outlineLevel="0" r="183">
      <c r="A183" s="5" t="s">
        <f>=HYPERLINK("https://leilaoonline.net/lote/detalhe/29134", "193")</f>
      </c>
      <c r="B183" s="4" t="s">
        <f>=HYPERLINK("https://leilaoonline.net/lote/detalhe/29134", " LOTE COM: 110  PC,   ORIFICIO CALIBRADO 0,125 POL (SEM USO) - CONFORME RELAÇÃO ")</f>
      </c>
      <c r="C183" s="4" t="inlineStr">
        <is>
          <t>Não vendido</t>
        </is>
      </c>
      <c r="D183" s="4" t="inlineStr">
        <is>
          <t>0</t>
        </is>
      </c>
      <c r="E183" s="5" t="inlineStr">
        <is>
          <t>2.300,00</t>
        </is>
      </c>
      <c r="F183" s="4" t="inlineStr">
        <is>
          <t>250.00</t>
        </is>
      </c>
    </row>
    <row collapsed="false" customFormat="false" customHeight="false" hidden="false" ht="12.1" outlineLevel="0" r="184">
      <c r="A184" s="5" t="s">
        <f>=HYPERLINK("https://leilaoonline.net/lote/detalhe/29092", "194")</f>
      </c>
      <c r="B184" s="4" t="s">
        <f>=HYPERLINK("https://leilaoonline.net/lote/detalhe/29092", " LOTE COM: 3  PC,  TRANSMISSOR DE PRESSÃO         (SEM USO) - CONFORME RELAÇÃO ")</f>
      </c>
      <c r="C184" s="4" t="inlineStr">
        <is>
          <t>Não vendido</t>
        </is>
      </c>
      <c r="D184" s="4" t="inlineStr">
        <is>
          <t>1</t>
        </is>
      </c>
      <c r="E184" s="5" t="inlineStr">
        <is>
          <t>4.350,00</t>
        </is>
      </c>
      <c r="F184" s="4" t="inlineStr">
        <is>
          <t>250.00</t>
        </is>
      </c>
    </row>
    <row collapsed="false" customFormat="false" customHeight="false" hidden="false" ht="12.1" outlineLevel="0" r="185">
      <c r="A185" s="5" t="s">
        <f>=HYPERLINK("https://leilaoonline.net/lote/detalhe/29076", "195")</f>
      </c>
      <c r="B185" s="4" t="s">
        <f>=HYPERLINK("https://leilaoonline.net/lote/detalhe/29076", " LOTE COM: 26 PC,   GROUNDING BAR (SEM USO) - CONFORME RELAÇÃO ")</f>
      </c>
      <c r="C185" s="4" t="inlineStr">
        <is>
          <t>Não vendido</t>
        </is>
      </c>
      <c r="D185" s="4" t="inlineStr">
        <is>
          <t>0</t>
        </is>
      </c>
      <c r="E185" s="5" t="inlineStr">
        <is>
          <t>5.600,00</t>
        </is>
      </c>
      <c r="F185" s="4" t="inlineStr">
        <is>
          <t>250.00</t>
        </is>
      </c>
    </row>
    <row collapsed="false" customFormat="false" customHeight="false" hidden="false" ht="12.1" outlineLevel="0" r="186">
      <c r="A186" s="5" t="s">
        <f>=HYPERLINK("https://leilaoonline.net/lote/detalhe/29064", "196")</f>
      </c>
      <c r="B186" s="4" t="s">
        <f>=HYPERLINK("https://leilaoonline.net/lote/detalhe/29064", " LOTE COM: 58 PC,    VEDAÇÃO DE CABO (SEM USO) - CONFORME RELAÇÃO ")</f>
      </c>
      <c r="C186" s="4" t="inlineStr">
        <is>
          <t>Não vendido</t>
        </is>
      </c>
      <c r="D186" s="4" t="inlineStr">
        <is>
          <t>0</t>
        </is>
      </c>
      <c r="E186" s="5" t="inlineStr">
        <is>
          <t>5.900,00</t>
        </is>
      </c>
      <c r="F186" s="4" t="inlineStr">
        <is>
          <t>250.00</t>
        </is>
      </c>
    </row>
    <row collapsed="false" customFormat="false" customHeight="false" hidden="false" ht="12.1" outlineLevel="0" r="187">
      <c r="A187" s="5" t="s">
        <f>=HYPERLINK("https://leilaoonline.net/lote/detalhe/29083", "197")</f>
      </c>
      <c r="B187" s="4" t="s">
        <f>=HYPERLINK("https://leilaoonline.net/lote/detalhe/29083", " LOTE COM: 730  PC.  ABRACADEIRA EM AÇO INOXIDAVEL (SEM USO) - CONFORME RELAÇÃO ")</f>
      </c>
      <c r="C187" s="4" t="inlineStr">
        <is>
          <t>Não vendido</t>
        </is>
      </c>
      <c r="D187" s="4" t="inlineStr">
        <is>
          <t>0</t>
        </is>
      </c>
      <c r="E187" s="5" t="inlineStr">
        <is>
          <t>3.200,00</t>
        </is>
      </c>
      <c r="F187" s="4" t="inlineStr">
        <is>
          <t>250.00</t>
        </is>
      </c>
    </row>
    <row collapsed="false" customFormat="false" customHeight="false" hidden="false" ht="12.1" outlineLevel="0" r="188">
      <c r="A188" s="5" t="s">
        <f>=HYPERLINK("https://leilaoonline.net/lote/detalhe/29107", "198")</f>
      </c>
      <c r="B188" s="4" t="s">
        <f>=HYPERLINK("https://leilaoonline.net/lote/detalhe/29107", " LOTE COM: 730 PC,   ABRACADEIRA EM AÇO INOXIDAVEL (SEM USO) - CONFORME RELAÇÃO ")</f>
      </c>
      <c r="C188" s="4" t="inlineStr">
        <is>
          <t>Não vendido</t>
        </is>
      </c>
      <c r="D188" s="4" t="inlineStr">
        <is>
          <t>0</t>
        </is>
      </c>
      <c r="E188" s="5" t="inlineStr">
        <is>
          <t>3.200,00</t>
        </is>
      </c>
      <c r="F188" s="4" t="inlineStr">
        <is>
          <t>250.00</t>
        </is>
      </c>
    </row>
    <row collapsed="false" customFormat="false" customHeight="false" hidden="false" ht="12.1" outlineLevel="0" r="189">
      <c r="A189" s="5" t="s">
        <f>=HYPERLINK("https://leilaoonline.net/lote/detalhe/29079", "199")</f>
      </c>
      <c r="B189" s="4" t="s">
        <f>=HYPERLINK("https://leilaoonline.net/lote/detalhe/29079", " LOTE COM: 8 PC,  TRANSMISSOR                    (SEM USO) - CONFORME RELAÇÃO ")</f>
      </c>
      <c r="C189" s="4" t="inlineStr">
        <is>
          <t>Vendido</t>
        </is>
      </c>
      <c r="D189" s="4" t="inlineStr">
        <is>
          <t>1</t>
        </is>
      </c>
      <c r="E189" s="5" t="inlineStr">
        <is>
          <t>8.000,00</t>
        </is>
      </c>
      <c r="F189" s="4" t="inlineStr">
        <is>
          <t>250.00</t>
        </is>
      </c>
    </row>
    <row collapsed="false" customFormat="false" customHeight="false" hidden="false" ht="12.1" outlineLevel="0" r="190">
      <c r="A190" s="5" t="s">
        <f>=HYPERLINK("https://leilaoonline.net/lote/detalhe/29072", "200")</f>
      </c>
      <c r="B190" s="4" t="s">
        <f>=HYPERLINK("https://leilaoonline.net/lote/detalhe/29072", " LOTE COM: 8 PC,   TRANSMISSOR                    (SEM USO) - CONFORME RELAÇÃO ")</f>
      </c>
      <c r="C190" s="4" t="inlineStr">
        <is>
          <t>Não vendido</t>
        </is>
      </c>
      <c r="D190" s="4" t="inlineStr">
        <is>
          <t>0</t>
        </is>
      </c>
      <c r="E190" s="5" t="inlineStr">
        <is>
          <t>8.000,00</t>
        </is>
      </c>
      <c r="F190" s="4" t="inlineStr">
        <is>
          <t>250.00</t>
        </is>
      </c>
    </row>
    <row collapsed="false" customFormat="false" customHeight="false" hidden="false" ht="12.1" outlineLevel="0" r="191">
      <c r="A191" s="5" t="s">
        <f>=HYPERLINK("https://leilaoonline.net/lote/detalhe/29044", "201")</f>
      </c>
      <c r="B191" s="4" t="s">
        <f>=HYPERLINK("https://leilaoonline.net/lote/detalhe/29044", " LOTE COM: 1.065 PC de  3/8 HEX,SERRATED FLANGE 316SS (SEM USO) - CONFORME RELAÇÃO ")</f>
      </c>
      <c r="C191" s="4" t="inlineStr">
        <is>
          <t>Não vendido</t>
        </is>
      </c>
      <c r="D191" s="4" t="inlineStr">
        <is>
          <t>0</t>
        </is>
      </c>
      <c r="E191" s="5" t="inlineStr">
        <is>
          <t>8.500,00</t>
        </is>
      </c>
      <c r="F191" s="4" t="inlineStr">
        <is>
          <t>250.00</t>
        </is>
      </c>
    </row>
    <row collapsed="false" customFormat="false" customHeight="false" hidden="false" ht="12.1" outlineLevel="0" r="192">
      <c r="A192" s="5" t="s">
        <f>=HYPERLINK("https://leilaoonline.net/lote/detalhe/29042", "202")</f>
      </c>
      <c r="B192" s="4" t="s">
        <f>=HYPERLINK("https://leilaoonline.net/lote/detalhe/29042", " LOTE COM: 1.065 PC. de 3/8 HEX,SERRATED FLANGE 316SS (SEM USO) - CONFORME RELAÇÃO ")</f>
      </c>
      <c r="C192" s="4" t="inlineStr">
        <is>
          <t>Não vendido</t>
        </is>
      </c>
      <c r="D192" s="4" t="inlineStr">
        <is>
          <t>0</t>
        </is>
      </c>
      <c r="E192" s="5" t="inlineStr">
        <is>
          <t>8.500,00</t>
        </is>
      </c>
      <c r="F192" s="4" t="inlineStr">
        <is>
          <t>250.00</t>
        </is>
      </c>
    </row>
    <row collapsed="false" customFormat="false" customHeight="false" hidden="false" ht="12.1" outlineLevel="0" r="193">
      <c r="A193" s="5" t="s">
        <f>=HYPERLINK("https://leilaoonline.net/lote/detalhe/29060", "203")</f>
      </c>
      <c r="B193" s="4" t="s">
        <f>=HYPERLINK("https://leilaoonline.net/lote/detalhe/29060", " LOTE COM: 36 PC,  VALVULA GLOBO (SEM USO) - CONFORME RELAÇÃO ")</f>
      </c>
      <c r="C193" s="4" t="inlineStr">
        <is>
          <t>Não vendido</t>
        </is>
      </c>
      <c r="D193" s="4" t="inlineStr">
        <is>
          <t>0</t>
        </is>
      </c>
      <c r="E193" s="5" t="inlineStr">
        <is>
          <t>5.000,00</t>
        </is>
      </c>
      <c r="F193" s="4" t="inlineStr">
        <is>
          <t>250.00</t>
        </is>
      </c>
    </row>
    <row collapsed="false" customFormat="false" customHeight="false" hidden="false" ht="12.1" outlineLevel="0" r="194">
      <c r="A194" s="5" t="s">
        <f>=HYPERLINK("https://leilaoonline.net/lote/detalhe/29129", "204")</f>
      </c>
      <c r="B194" s="4" t="s">
        <f>=HYPERLINK("https://leilaoonline.net/lote/detalhe/29129", " LOTE COM: 36 PC.,  VALVULA GLOBO (SEM USO) - CONFORME RELAÇÃO ")</f>
      </c>
      <c r="C194" s="4" t="inlineStr">
        <is>
          <t>Não vendido</t>
        </is>
      </c>
      <c r="D194" s="4" t="inlineStr">
        <is>
          <t>0</t>
        </is>
      </c>
      <c r="E194" s="5" t="inlineStr">
        <is>
          <t>5.000,00</t>
        </is>
      </c>
      <c r="F194" s="4" t="inlineStr">
        <is>
          <t>250.00</t>
        </is>
      </c>
    </row>
    <row collapsed="false" customFormat="false" customHeight="false" hidden="false" ht="12.1" outlineLevel="0" r="195">
      <c r="A195" s="5" t="s">
        <f>=HYPERLINK("https://leilaoonline.net/lote/detalhe/29177", "205")</f>
      </c>
      <c r="B195" s="4" t="s">
        <f>=HYPERLINK("https://leilaoonline.net/lote/detalhe/29177", " LOTE COM: 01 PC,    VALVULA DE GAS                 (SEM USO) - CONFORME RELAÇÃO ")</f>
      </c>
      <c r="C195" s="4" t="inlineStr">
        <is>
          <t>Não vendido</t>
        </is>
      </c>
      <c r="D195" s="4" t="inlineStr">
        <is>
          <t>0</t>
        </is>
      </c>
      <c r="E195" s="5" t="inlineStr">
        <is>
          <t>7.500,00</t>
        </is>
      </c>
      <c r="F195" s="4" t="inlineStr">
        <is>
          <t>250.00</t>
        </is>
      </c>
    </row>
    <row collapsed="false" customFormat="false" customHeight="false" hidden="false" ht="12.1" outlineLevel="0" r="196">
      <c r="A196" s="5" t="s">
        <f>=HYPERLINK("https://leilaoonline.net/lote/detalhe/29130", "206")</f>
      </c>
      <c r="B196" s="4" t="s">
        <f>=HYPERLINK("https://leilaoonline.net/lote/detalhe/29130", " LOTE COM: 29 PC.   FLANGE WN RF 4" SCH 10S (SEM USO) - CONFORME RELAÇÃO ")</f>
      </c>
      <c r="C196" s="4" t="inlineStr">
        <is>
          <t>Não vendido</t>
        </is>
      </c>
      <c r="D196" s="4" t="inlineStr">
        <is>
          <t>0</t>
        </is>
      </c>
      <c r="E196" s="5" t="inlineStr">
        <is>
          <t>4.200,00</t>
        </is>
      </c>
      <c r="F196" s="4" t="inlineStr">
        <is>
          <t>250.00</t>
        </is>
      </c>
    </row>
    <row collapsed="false" customFormat="false" customHeight="false" hidden="false" ht="12.1" outlineLevel="0" r="197">
      <c r="A197" s="5" t="s">
        <f>=HYPERLINK("https://leilaoonline.net/lote/detalhe/29105", "207")</f>
      </c>
      <c r="B197" s="4" t="s">
        <f>=HYPERLINK("https://leilaoonline.net/lote/detalhe/29105", " LOTE COM: 29  PC,  FLANGE WN RF 4" SCH 10S (SEM USO) - CONFORME RELAÇÃO ")</f>
      </c>
      <c r="C197" s="4" t="inlineStr">
        <is>
          <t>Não vendido</t>
        </is>
      </c>
      <c r="D197" s="4" t="inlineStr">
        <is>
          <t>0</t>
        </is>
      </c>
      <c r="E197" s="5" t="inlineStr">
        <is>
          <t>4.200,00</t>
        </is>
      </c>
      <c r="F197" s="4" t="inlineStr">
        <is>
          <t>250.00</t>
        </is>
      </c>
    </row>
    <row collapsed="false" customFormat="false" customHeight="false" hidden="false" ht="12.1" outlineLevel="0" r="198">
      <c r="A198" s="5" t="s">
        <f>=HYPERLINK("https://leilaoonline.net/lote/detalhe/29054", "208")</f>
      </c>
      <c r="B198" s="4" t="s">
        <f>=HYPERLINK("https://leilaoonline.net/lote/detalhe/29054", " LOTE COM: 10 PC.   VALVULA GLOBO (SEM USO) - CONFORME RELAÇÃO ")</f>
      </c>
      <c r="C198" s="4" t="inlineStr">
        <is>
          <t>Não vendido</t>
        </is>
      </c>
      <c r="D198" s="4" t="inlineStr">
        <is>
          <t>0</t>
        </is>
      </c>
      <c r="E198" s="5" t="inlineStr">
        <is>
          <t>3.700,00</t>
        </is>
      </c>
      <c r="F198" s="4" t="inlineStr">
        <is>
          <t>250.00</t>
        </is>
      </c>
    </row>
    <row collapsed="false" customFormat="false" customHeight="false" hidden="false" ht="12.1" outlineLevel="0" r="199">
      <c r="A199" s="5" t="s">
        <f>=HYPERLINK("https://leilaoonline.net/lote/detalhe/29053", "209")</f>
      </c>
      <c r="B199" s="4" t="s">
        <f>=HYPERLINK("https://leilaoonline.net/lote/detalhe/29053", " LOTE COM: 11 PC,  VALVULA GLOBO (SEM USO) - CONFORME RELAÇÃO ")</f>
      </c>
      <c r="C199" s="4" t="inlineStr">
        <is>
          <t>Não vendido</t>
        </is>
      </c>
      <c r="D199" s="4" t="inlineStr">
        <is>
          <t>0</t>
        </is>
      </c>
      <c r="E199" s="5" t="inlineStr">
        <is>
          <t>4.100,00</t>
        </is>
      </c>
      <c r="F199" s="4" t="inlineStr">
        <is>
          <t>250.00</t>
        </is>
      </c>
    </row>
    <row collapsed="false" customFormat="false" customHeight="false" hidden="false" ht="12.1" outlineLevel="0" r="200">
      <c r="A200" s="5" t="s">
        <f>=HYPERLINK("https://leilaoonline.net/lote/detalhe/29128", "210")</f>
      </c>
      <c r="B200" s="4" t="s">
        <f>=HYPERLINK("https://leilaoonline.net/lote/detalhe/29128", " LOTE COM: 315 PC,   ABRACADEIRA PARA TUBO DE 4" (SEM USO) - CONFORME RELAÇÃO ")</f>
      </c>
      <c r="C200" s="4" t="inlineStr">
        <is>
          <t>Não vendido</t>
        </is>
      </c>
      <c r="D200" s="4" t="inlineStr">
        <is>
          <t>0</t>
        </is>
      </c>
      <c r="E200" s="5" t="inlineStr">
        <is>
          <t>4.600,00</t>
        </is>
      </c>
      <c r="F200" s="4" t="inlineStr">
        <is>
          <t>250.00</t>
        </is>
      </c>
    </row>
    <row collapsed="false" customFormat="false" customHeight="false" hidden="false" ht="12.1" outlineLevel="0" r="201">
      <c r="A201" s="5" t="s">
        <f>=HYPERLINK("https://leilaoonline.net/lote/detalhe/29081", "211")</f>
      </c>
      <c r="B201" s="4" t="s">
        <f>=HYPERLINK("https://leilaoonline.net/lote/detalhe/29081", " LOTE COM: 315 PC,   ABRACADEIRA PARA TUBO DE 4" (SEM USO) - CONFORME RELAÇÃO ")</f>
      </c>
      <c r="C201" s="4" t="inlineStr">
        <is>
          <t>Não vendido</t>
        </is>
      </c>
      <c r="D201" s="4" t="inlineStr">
        <is>
          <t>0</t>
        </is>
      </c>
      <c r="E201" s="5" t="inlineStr">
        <is>
          <t>4.600,00</t>
        </is>
      </c>
      <c r="F201" s="4" t="inlineStr">
        <is>
          <t>250.00</t>
        </is>
      </c>
    </row>
    <row collapsed="false" customFormat="false" customHeight="false" hidden="false" ht="12.1" outlineLevel="0" r="202">
      <c r="A202" s="5" t="s">
        <f>=HYPERLINK("https://leilaoonline.net/lote/detalhe/29071", "212")</f>
      </c>
      <c r="B202" s="4" t="s">
        <f>=HYPERLINK("https://leilaoonline.net/lote/detalhe/29071", " LOTE COM: 21 PC,   CURVA 6" 45° LR SCH 40S  (SEM USO) - CONFORME RELAÇÃO ")</f>
      </c>
      <c r="C202" s="4" t="inlineStr">
        <is>
          <t>Não vendido</t>
        </is>
      </c>
      <c r="D202" s="4" t="inlineStr">
        <is>
          <t>0</t>
        </is>
      </c>
      <c r="E202" s="5" t="inlineStr">
        <is>
          <t>4.000,00</t>
        </is>
      </c>
      <c r="F202" s="4" t="inlineStr">
        <is>
          <t>250.00</t>
        </is>
      </c>
    </row>
    <row collapsed="false" customFormat="false" customHeight="false" hidden="false" ht="12.1" outlineLevel="0" r="203">
      <c r="A203" s="5" t="s">
        <f>=HYPERLINK("https://leilaoonline.net/lote/detalhe/29088", "213")</f>
      </c>
      <c r="B203" s="4" t="s">
        <f>=HYPERLINK("https://leilaoonline.net/lote/detalhe/29088", " LOTE COM: 21 PC,   CURVA 6" 45° LR SCH 40S  (SEM USO) - CONFORME RELAÇÃO ")</f>
      </c>
      <c r="C203" s="4" t="inlineStr">
        <is>
          <t>Não vendido</t>
        </is>
      </c>
      <c r="D203" s="4" t="inlineStr">
        <is>
          <t>0</t>
        </is>
      </c>
      <c r="E203" s="5" t="inlineStr">
        <is>
          <t>4.000,00</t>
        </is>
      </c>
      <c r="F203" s="4" t="inlineStr">
        <is>
          <t>250.00</t>
        </is>
      </c>
    </row>
    <row collapsed="false" customFormat="false" customHeight="false" hidden="false" ht="12.1" outlineLevel="0" r="204">
      <c r="A204" s="5" t="s">
        <f>=HYPERLINK("https://leilaoonline.net/lote/detalhe/29101", "214")</f>
      </c>
      <c r="B204" s="4" t="s">
        <f>=HYPERLINK("https://leilaoonline.net/lote/detalhe/29101", " LOTE COM: 13 PC,  ACOPLAMENTO SANDVIK L 3" 316L (SEM USO) - CONFORME RELAÇÃO ")</f>
      </c>
      <c r="C204" s="4" t="inlineStr">
        <is>
          <t>Não vendido</t>
        </is>
      </c>
      <c r="D204" s="4" t="inlineStr">
        <is>
          <t>0</t>
        </is>
      </c>
      <c r="E204" s="5" t="inlineStr">
        <is>
          <t>3.200,00</t>
        </is>
      </c>
      <c r="F204" s="4" t="inlineStr">
        <is>
          <t>250.00</t>
        </is>
      </c>
    </row>
    <row collapsed="false" customFormat="false" customHeight="false" hidden="false" ht="12.1" outlineLevel="0" r="205">
      <c r="A205" s="5" t="s">
        <f>=HYPERLINK("https://leilaoonline.net/lote/detalhe/29171", "215")</f>
      </c>
      <c r="B205" s="4" t="s">
        <f>=HYPERLINK("https://leilaoonline.net/lote/detalhe/29171", " LOTE COM: 13  PC,   ACOPLAMENTO SANDVIK L 3" 316L (SEM USO) - CONFORME RELAÇÃO ")</f>
      </c>
      <c r="C205" s="4" t="inlineStr">
        <is>
          <t>Não vendido</t>
        </is>
      </c>
      <c r="D205" s="4" t="inlineStr">
        <is>
          <t>0</t>
        </is>
      </c>
      <c r="E205" s="5" t="inlineStr">
        <is>
          <t>3.200,00</t>
        </is>
      </c>
      <c r="F205" s="4" t="inlineStr">
        <is>
          <t>250.00</t>
        </is>
      </c>
    </row>
    <row collapsed="false" customFormat="false" customHeight="false" hidden="false" ht="12.1" outlineLevel="0" r="206">
      <c r="A206" s="5" t="s">
        <f>=HYPERLINK("https://leilaoonline.net/lote/detalhe/29055", "216")</f>
      </c>
      <c r="B206" s="4" t="s">
        <f>=HYPERLINK("https://leilaoonline.net/lote/detalhe/29055", " LOTE COM: 117 PC,   PARAFUSO M20 X 50MM (SEM USO) - CONFORME RELAÇÃO ")</f>
      </c>
      <c r="C206" s="4" t="inlineStr">
        <is>
          <t>Não vendido</t>
        </is>
      </c>
      <c r="D206" s="4" t="inlineStr">
        <is>
          <t>0</t>
        </is>
      </c>
      <c r="E206" s="5" t="inlineStr">
        <is>
          <t>4.200,00</t>
        </is>
      </c>
      <c r="F206" s="4" t="inlineStr">
        <is>
          <t>250.00</t>
        </is>
      </c>
    </row>
    <row collapsed="false" customFormat="false" customHeight="false" hidden="false" ht="12.1" outlineLevel="0" r="207">
      <c r="A207" s="5" t="s">
        <f>=HYPERLINK("https://leilaoonline.net/lote/detalhe/29090", "217")</f>
      </c>
      <c r="B207" s="4" t="s">
        <f>=HYPERLINK("https://leilaoonline.net/lote/detalhe/29090", " LOTE COM: 117 PC,  PARAFUSO M20 X 50MM (SEM USO) - CONFORME RELAÇÃO ")</f>
      </c>
      <c r="C207" s="4" t="inlineStr">
        <is>
          <t>Não vendido</t>
        </is>
      </c>
      <c r="D207" s="4" t="inlineStr">
        <is>
          <t>0</t>
        </is>
      </c>
      <c r="E207" s="5" t="inlineStr">
        <is>
          <t>4.200,00</t>
        </is>
      </c>
      <c r="F207" s="4" t="inlineStr">
        <is>
          <t>250.00</t>
        </is>
      </c>
    </row>
    <row collapsed="false" customFormat="false" customHeight="false" hidden="false" ht="12.1" outlineLevel="0" r="208">
      <c r="A208" s="5" t="s">
        <f>=HYPERLINK("https://leilaoonline.net/lote/detalhe/29091", "218")</f>
      </c>
      <c r="B208" s="4" t="s">
        <f>=HYPERLINK("https://leilaoonline.net/lote/detalhe/29091", " LOTE COM: 20  PC,   CURVA RL 90 2" SCH 160 (SEM USO) - CONFORME RELAÇÃO ")</f>
      </c>
      <c r="C208" s="4" t="inlineStr">
        <is>
          <t>Não vendido</t>
        </is>
      </c>
      <c r="D208" s="4" t="inlineStr">
        <is>
          <t>0</t>
        </is>
      </c>
      <c r="E208" s="5" t="inlineStr">
        <is>
          <t>3.500,00</t>
        </is>
      </c>
      <c r="F208" s="4" t="inlineStr">
        <is>
          <t>250.00</t>
        </is>
      </c>
    </row>
    <row collapsed="false" customFormat="false" customHeight="false" hidden="false" ht="12.1" outlineLevel="0" r="209">
      <c r="A209" s="5" t="s">
        <f>=HYPERLINK("https://leilaoonline.net/lote/detalhe/29089", "219")</f>
      </c>
      <c r="B209" s="4" t="s">
        <f>=HYPERLINK("https://leilaoonline.net/lote/detalhe/29089", " LOTE COM: 20 PC,  CURVA RL 90 2" SCH 160 (SEM USO) - CONFORME RELAÇÃO ")</f>
      </c>
      <c r="C209" s="4" t="inlineStr">
        <is>
          <t>Não vendido</t>
        </is>
      </c>
      <c r="D209" s="4" t="inlineStr">
        <is>
          <t>0</t>
        </is>
      </c>
      <c r="E209" s="5" t="inlineStr">
        <is>
          <t>3.500,00</t>
        </is>
      </c>
      <c r="F209" s="4" t="inlineStr">
        <is>
          <t>250.00</t>
        </is>
      </c>
    </row>
    <row collapsed="false" customFormat="false" customHeight="false" hidden="false" ht="12.1" outlineLevel="0" r="210">
      <c r="A210" s="5" t="s">
        <f>=HYPERLINK("https://leilaoonline.net/lote/detalhe/29094", "220")</f>
      </c>
      <c r="B210" s="4" t="s">
        <f>=HYPERLINK("https://leilaoonline.net/lote/detalhe/29094", " LOTE COM: 05 PC,   VALVULA DE RETENÇÃO  SWAGELOC (SEM USO) - CONFORME RELAÇÃO ")</f>
      </c>
      <c r="C210" s="4" t="inlineStr">
        <is>
          <t>Não vendido</t>
        </is>
      </c>
      <c r="D210" s="4" t="inlineStr">
        <is>
          <t>0</t>
        </is>
      </c>
      <c r="E210" s="5" t="inlineStr">
        <is>
          <t>3.400,00</t>
        </is>
      </c>
      <c r="F210" s="4" t="inlineStr">
        <is>
          <t>250.00</t>
        </is>
      </c>
    </row>
    <row collapsed="false" customFormat="false" customHeight="false" hidden="false" ht="12.1" outlineLevel="0" r="211">
      <c r="A211" s="5" t="s">
        <f>=HYPERLINK("https://leilaoonline.net/lote/detalhe/29114", "221")</f>
      </c>
      <c r="B211" s="4" t="s">
        <f>=HYPERLINK("https://leilaoonline.net/lote/detalhe/29114", " LOTE COM: 06 PC,   VALVULA DE RETENÇÃO  SWAGELOC (SEM USO) - CONFORME RELAÇÃO ")</f>
      </c>
      <c r="C211" s="4" t="inlineStr">
        <is>
          <t>Não vendido</t>
        </is>
      </c>
      <c r="D211" s="4" t="inlineStr">
        <is>
          <t>0</t>
        </is>
      </c>
      <c r="E211" s="5" t="inlineStr">
        <is>
          <t>4.100,00</t>
        </is>
      </c>
      <c r="F211" s="4" t="inlineStr">
        <is>
          <t>250.00</t>
        </is>
      </c>
    </row>
    <row collapsed="false" customFormat="false" customHeight="false" hidden="false" ht="12.1" outlineLevel="0" r="212">
      <c r="A212" s="5" t="s">
        <f>=HYPERLINK("https://leilaoonline.net/lote/detalhe/29082", "222")</f>
      </c>
      <c r="B212" s="4" t="s">
        <f>=HYPERLINK("https://leilaoonline.net/lote/detalhe/29082", " LOTE COM: 900 PC,   PARAFUSO ALLEN (SEM USO) - CONFORME RELAÇÃO ")</f>
      </c>
      <c r="C212" s="4" t="inlineStr">
        <is>
          <t>Não vendido</t>
        </is>
      </c>
      <c r="D212" s="4" t="inlineStr">
        <is>
          <t>0</t>
        </is>
      </c>
      <c r="E212" s="5" t="inlineStr">
        <is>
          <t>4.000,00</t>
        </is>
      </c>
      <c r="F212" s="4" t="inlineStr">
        <is>
          <t>250.00</t>
        </is>
      </c>
    </row>
    <row collapsed="false" customFormat="false" customHeight="false" hidden="false" ht="12.1" outlineLevel="0" r="213">
      <c r="A213" s="5" t="s">
        <f>=HYPERLINK("https://leilaoonline.net/lote/detalhe/29116", "223")</f>
      </c>
      <c r="B213" s="4" t="s">
        <f>=HYPERLINK("https://leilaoonline.net/lote/detalhe/29116", " LOTE COM: 900 PC,    PARAFUSO ALLEN (SEM USO) - CONFORME RELAÇÃO ")</f>
      </c>
      <c r="C213" s="4" t="inlineStr">
        <is>
          <t>Não vendido</t>
        </is>
      </c>
      <c r="D213" s="4" t="inlineStr">
        <is>
          <t>0</t>
        </is>
      </c>
      <c r="E213" s="5" t="inlineStr">
        <is>
          <t>4.000,00</t>
        </is>
      </c>
      <c r="F213" s="4" t="inlineStr">
        <is>
          <t>250.00</t>
        </is>
      </c>
    </row>
    <row collapsed="false" customFormat="false" customHeight="false" hidden="false" ht="12.1" outlineLevel="0" r="214">
      <c r="A214" s="5" t="s">
        <f>=HYPERLINK("https://leilaoonline.net/lote/detalhe/29103", "224")</f>
      </c>
      <c r="B214" s="4" t="s">
        <f>=HYPERLINK("https://leilaoonline.net/lote/detalhe/29103", " LOTE COM: 01 PC,  VALVULA DE SEGURANCA (SEM USO) - CONFORME RELAÇÃO ")</f>
      </c>
      <c r="C214" s="4" t="inlineStr">
        <is>
          <t>Não vendido</t>
        </is>
      </c>
      <c r="D214" s="4" t="inlineStr">
        <is>
          <t>0</t>
        </is>
      </c>
      <c r="E214" s="5" t="inlineStr">
        <is>
          <t>8.300,00</t>
        </is>
      </c>
      <c r="F214" s="4" t="inlineStr">
        <is>
          <t>250.00</t>
        </is>
      </c>
    </row>
    <row collapsed="false" customFormat="false" customHeight="false" hidden="false" ht="12.1" outlineLevel="0" r="215">
      <c r="A215" s="5" t="s">
        <f>=HYPERLINK("https://leilaoonline.net/lote/detalhe/29057", "225")</f>
      </c>
      <c r="B215" s="4" t="s">
        <f>=HYPERLINK("https://leilaoonline.net/lote/detalhe/29057", " LOTE COM: 01 PC,  FILTRO                         (SEM USO) - CONFORME RELAÇÃO ")</f>
      </c>
      <c r="C215" s="4" t="inlineStr">
        <is>
          <t>Vendido</t>
        </is>
      </c>
      <c r="D215" s="4" t="inlineStr">
        <is>
          <t>1</t>
        </is>
      </c>
      <c r="E215" s="5" t="inlineStr">
        <is>
          <t>2.300,00</t>
        </is>
      </c>
      <c r="F215" s="4" t="inlineStr">
        <is>
          <t>250.00</t>
        </is>
      </c>
    </row>
    <row collapsed="false" customFormat="false" customHeight="false" hidden="false" ht="12.1" outlineLevel="0" r="216">
      <c r="A216" s="5" t="s">
        <f>=HYPERLINK("https://leilaoonline.net/lote/detalhe/29136", "226")</f>
      </c>
      <c r="B216" s="4" t="s">
        <f>=HYPERLINK("https://leilaoonline.net/lote/detalhe/29136", " LOTE COM: 01 PC,  FILTRO                         (SEM USO) - CONFORME RELAÇÃO ")</f>
      </c>
      <c r="C216" s="4" t="inlineStr">
        <is>
          <t>Não vendido</t>
        </is>
      </c>
      <c r="D216" s="4" t="inlineStr">
        <is>
          <t>0</t>
        </is>
      </c>
      <c r="E216" s="5" t="inlineStr">
        <is>
          <t>2.300,00</t>
        </is>
      </c>
      <c r="F216" s="4" t="inlineStr">
        <is>
          <t>250.00</t>
        </is>
      </c>
    </row>
    <row collapsed="false" customFormat="false" customHeight="false" hidden="false" ht="12.1" outlineLevel="0" r="217">
      <c r="A217" s="5" t="s">
        <f>=HYPERLINK("https://leilaoonline.net/lote/detalhe/29115", "227")</f>
      </c>
      <c r="B217" s="4" t="s">
        <f>=HYPERLINK("https://leilaoonline.net/lote/detalhe/29115", " LOTE COM: 01  PC,   FILTRO                         (SEM USO) - CONFORME RELAÇÃO ")</f>
      </c>
      <c r="C217" s="4" t="inlineStr">
        <is>
          <t>Não vendido</t>
        </is>
      </c>
      <c r="D217" s="4" t="inlineStr">
        <is>
          <t>0</t>
        </is>
      </c>
      <c r="E217" s="5" t="inlineStr">
        <is>
          <t>2.300,00</t>
        </is>
      </c>
      <c r="F217" s="4" t="inlineStr">
        <is>
          <t>250.00</t>
        </is>
      </c>
    </row>
    <row collapsed="false" customFormat="false" customHeight="false" hidden="false" ht="12.1" outlineLevel="0" r="218">
      <c r="A218" s="5" t="s">
        <f>=HYPERLINK("https://leilaoonline.net/lote/detalhe/29112", "228")</f>
      </c>
      <c r="B218" s="4" t="s">
        <f>=HYPERLINK("https://leilaoonline.net/lote/detalhe/29112", " LOTE COM: 463,8  M,   -  BARRA CHATA INOX 316L (SEM USO) - CONFORME RELAÇÃO ")</f>
      </c>
      <c r="C218" s="4" t="inlineStr">
        <is>
          <t>Não vendido</t>
        </is>
      </c>
      <c r="D218" s="4" t="inlineStr">
        <is>
          <t>0</t>
        </is>
      </c>
      <c r="E218" s="5" t="inlineStr">
        <is>
          <t>15.900,00</t>
        </is>
      </c>
      <c r="F218" s="4" t="inlineStr">
        <is>
          <t>500.00</t>
        </is>
      </c>
    </row>
    <row collapsed="false" customFormat="false" customHeight="false" hidden="false" ht="12.1" outlineLevel="0" r="219">
      <c r="A219" s="5" t="s">
        <f>=HYPERLINK("https://leilaoonline.net/lote/detalhe/29113", "229")</f>
      </c>
      <c r="B219" s="4" t="s">
        <f>=HYPERLINK("https://leilaoonline.net/lote/detalhe/29113", " LOTE COM: 175,11 M.   - CANTONEIRA 316 L 60 X 60 X 6 (SEM USO) - CONFORME RELAÇÃO ")</f>
      </c>
      <c r="C219" s="4" t="inlineStr">
        <is>
          <t>Não vendido</t>
        </is>
      </c>
      <c r="D219" s="4" t="inlineStr">
        <is>
          <t>0</t>
        </is>
      </c>
      <c r="E219" s="5" t="inlineStr">
        <is>
          <t>13.000,00</t>
        </is>
      </c>
      <c r="F219" s="4" t="inlineStr">
        <is>
          <t>500.00</t>
        </is>
      </c>
    </row>
    <row collapsed="false" customFormat="false" customHeight="false" hidden="false" ht="12.1" outlineLevel="0" r="220">
      <c r="A220" s="5" t="s">
        <f>=HYPERLINK("https://leilaoonline.net/lote/detalhe/29111", "230")</f>
      </c>
      <c r="B220" s="4" t="s">
        <f>=HYPERLINK("https://leilaoonline.net/lote/detalhe/29111", " LOTE COM: 425 PC.   PORCA AUTO TRAVANTE M12 - 1.75 (SEM USO) - CONFORME RELAÇÃO ")</f>
      </c>
      <c r="C220" s="4" t="inlineStr">
        <is>
          <t>Não vendido</t>
        </is>
      </c>
      <c r="D220" s="4" t="inlineStr">
        <is>
          <t>0</t>
        </is>
      </c>
      <c r="E220" s="5" t="inlineStr">
        <is>
          <t>7.100,00</t>
        </is>
      </c>
      <c r="F220" s="4" t="inlineStr">
        <is>
          <t>250.00</t>
        </is>
      </c>
    </row>
    <row collapsed="false" customFormat="false" customHeight="false" hidden="false" ht="12.1" outlineLevel="0" r="221">
      <c r="A221" s="5" t="s">
        <f>=HYPERLINK("https://leilaoonline.net/lote/detalhe/29110", "231")</f>
      </c>
      <c r="B221" s="4" t="s">
        <f>=HYPERLINK("https://leilaoonline.net/lote/detalhe/29110", " LOTE COM: 425 PC,   PORCA AUTO TRAVANTE M12 - 1.75 (SEM USO) - CONFORME RELAÇÃO ")</f>
      </c>
      <c r="C221" s="4" t="inlineStr">
        <is>
          <t>Não vendido</t>
        </is>
      </c>
      <c r="D221" s="4" t="inlineStr">
        <is>
          <t>0</t>
        </is>
      </c>
      <c r="E221" s="5" t="inlineStr">
        <is>
          <t>7.100,00</t>
        </is>
      </c>
      <c r="F221" s="4" t="inlineStr">
        <is>
          <t>250.00</t>
        </is>
      </c>
    </row>
    <row collapsed="false" customFormat="false" customHeight="false" hidden="false" ht="12.1" outlineLevel="0" r="222">
      <c r="A222" s="5" t="s">
        <f>=HYPERLINK("https://leilaoonline.net/lote/detalhe/29117", "232")</f>
      </c>
      <c r="B222" s="4" t="s">
        <f>=HYPERLINK("https://leilaoonline.net/lote/detalhe/29117", " LOTE COM: 48 PC,   COTOVELO 3/4          (SEM USO) - CONFORME RELAÇÃO ")</f>
      </c>
      <c r="C222" s="4" t="inlineStr">
        <is>
          <t>Não vendido</t>
        </is>
      </c>
      <c r="D222" s="4" t="inlineStr">
        <is>
          <t>0</t>
        </is>
      </c>
      <c r="E222" s="5" t="inlineStr">
        <is>
          <t>5.600,00</t>
        </is>
      </c>
      <c r="F222" s="4" t="inlineStr">
        <is>
          <t>250.00</t>
        </is>
      </c>
    </row>
    <row collapsed="false" customFormat="false" customHeight="false" hidden="false" ht="12.1" outlineLevel="0" r="223">
      <c r="A223" s="5" t="s">
        <f>=HYPERLINK("https://leilaoonline.net/lote/detalhe/29138", "233")</f>
      </c>
      <c r="B223" s="4" t="s">
        <f>=HYPERLINK("https://leilaoonline.net/lote/detalhe/29138", " LOTE COM: 48 PC,  COTOVELO 3/4      (SEM USO) - CONFORME RELAÇÃO ")</f>
      </c>
      <c r="C223" s="4" t="inlineStr">
        <is>
          <t>Não vendido</t>
        </is>
      </c>
      <c r="D223" s="4" t="inlineStr">
        <is>
          <t>0</t>
        </is>
      </c>
      <c r="E223" s="5" t="inlineStr">
        <is>
          <t>5.600,00</t>
        </is>
      </c>
      <c r="F223" s="4" t="inlineStr">
        <is>
          <t>250.00</t>
        </is>
      </c>
    </row>
    <row collapsed="false" customFormat="false" customHeight="false" hidden="false" ht="12.1" outlineLevel="0" r="224">
      <c r="A224" s="5" t="s">
        <f>=HYPERLINK("https://leilaoonline.net/lote/detalhe/29139", "234")</f>
      </c>
      <c r="B224" s="4" t="s">
        <f>=HYPERLINK("https://leilaoonline.net/lote/detalhe/29139", " LOTE COM: 80,000 M.   - PERFIL U 50 X 25 316L          (SEM USO) - CONFORME RELAÇÃO ")</f>
      </c>
      <c r="C224" s="4" t="inlineStr">
        <is>
          <t>Não vendido</t>
        </is>
      </c>
      <c r="D224" s="4" t="inlineStr">
        <is>
          <t>0</t>
        </is>
      </c>
      <c r="E224" s="5" t="inlineStr">
        <is>
          <t>3.700,00</t>
        </is>
      </c>
      <c r="F224" s="4" t="inlineStr">
        <is>
          <t>250.00</t>
        </is>
      </c>
    </row>
    <row collapsed="false" customFormat="false" customHeight="false" hidden="false" ht="12.1" outlineLevel="0" r="225">
      <c r="A225" s="5" t="s">
        <f>=HYPERLINK("https://leilaoonline.net/lote/detalhe/29180", "235")</f>
      </c>
      <c r="B225" s="4" t="s">
        <f>=HYPERLINK("https://leilaoonline.net/lote/detalhe/29180", " LOTE COM: 01 PC,   ELEMENTO FILTRANTE             (SEM USO) - CONFORME RELAÇÃO ")</f>
      </c>
      <c r="C225" s="4" t="inlineStr">
        <is>
          <t>Não vendido</t>
        </is>
      </c>
      <c r="D225" s="4" t="inlineStr">
        <is>
          <t>0</t>
        </is>
      </c>
      <c r="E225" s="5" t="inlineStr">
        <is>
          <t>1.700,00</t>
        </is>
      </c>
      <c r="F225" s="4" t="inlineStr">
        <is>
          <t>250.00</t>
        </is>
      </c>
    </row>
    <row collapsed="false" customFormat="false" customHeight="false" hidden="false" ht="12.1" outlineLevel="0" r="226">
      <c r="A226" s="5" t="s">
        <f>=HYPERLINK("https://leilaoonline.net/lote/detalhe/29149", "236")</f>
      </c>
      <c r="B226" s="4" t="s">
        <f>=HYPERLINK("https://leilaoonline.net/lote/detalhe/29149", " LOTE COM: 01 PC,   ELEMENTO FILTRANTE             (SEM USO) - CONFORME RELAÇÃO ")</f>
      </c>
      <c r="C226" s="4" t="inlineStr">
        <is>
          <t>Não vendido</t>
        </is>
      </c>
      <c r="D226" s="4" t="inlineStr">
        <is>
          <t>0</t>
        </is>
      </c>
      <c r="E226" s="5" t="inlineStr">
        <is>
          <t>1.700,00</t>
        </is>
      </c>
      <c r="F226" s="4" t="inlineStr">
        <is>
          <t>250.00</t>
        </is>
      </c>
    </row>
    <row collapsed="false" customFormat="false" customHeight="false" hidden="false" ht="12.1" outlineLevel="0" r="227">
      <c r="A227" s="5" t="s">
        <f>=HYPERLINK("https://leilaoonline.net/lote/detalhe/29144", "237")</f>
      </c>
      <c r="B227" s="4" t="s">
        <f>=HYPERLINK("https://leilaoonline.net/lote/detalhe/29144", " LOTE COM: 01 PC,    FILTRO                         (SEM USO) - CONFORME RELAÇÃO ")</f>
      </c>
      <c r="C227" s="4" t="inlineStr">
        <is>
          <t>Não vendido</t>
        </is>
      </c>
      <c r="D227" s="4" t="inlineStr">
        <is>
          <t>0</t>
        </is>
      </c>
      <c r="E227" s="5" t="inlineStr">
        <is>
          <t>3.000,00</t>
        </is>
      </c>
      <c r="F227" s="4" t="inlineStr">
        <is>
          <t>250.00</t>
        </is>
      </c>
    </row>
    <row collapsed="false" customFormat="false" customHeight="false" hidden="false" ht="12.1" outlineLevel="0" r="228">
      <c r="A228" s="5" t="s">
        <f>=HYPERLINK("https://leilaoonline.net/lote/detalhe/29135", "238")</f>
      </c>
      <c r="B228" s="4" t="s">
        <f>=HYPERLINK("https://leilaoonline.net/lote/detalhe/29135", " LOTE COM: 01 PC,    FILTRO                         (SEM USO) - CONFORME RELAÇÃO ")</f>
      </c>
      <c r="C228" s="4" t="inlineStr">
        <is>
          <t>Não vendido</t>
        </is>
      </c>
      <c r="D228" s="4" t="inlineStr">
        <is>
          <t>0</t>
        </is>
      </c>
      <c r="E228" s="5" t="inlineStr">
        <is>
          <t>3.000,00</t>
        </is>
      </c>
      <c r="F228" s="4" t="inlineStr">
        <is>
          <t>250.00</t>
        </is>
      </c>
    </row>
    <row collapsed="false" customFormat="false" customHeight="false" hidden="false" ht="12.1" outlineLevel="0" r="229">
      <c r="A229" s="5" t="s">
        <f>=HYPERLINK("https://leilaoonline.net/lote/detalhe/29140", "239")</f>
      </c>
      <c r="B229" s="4" t="s">
        <f>=HYPERLINK("https://leilaoonline.net/lote/detalhe/29140", " LOTE COM: 01 PC,   FILTRO                         (SEM USO) - CONFORME RELAÇÃO ")</f>
      </c>
      <c r="C229" s="4" t="inlineStr">
        <is>
          <t>Não vendido</t>
        </is>
      </c>
      <c r="D229" s="4" t="inlineStr">
        <is>
          <t>0</t>
        </is>
      </c>
      <c r="E229" s="5" t="inlineStr">
        <is>
          <t>3.000,00</t>
        </is>
      </c>
      <c r="F229" s="4" t="inlineStr">
        <is>
          <t>250.00</t>
        </is>
      </c>
    </row>
    <row collapsed="false" customFormat="false" customHeight="false" hidden="false" ht="12.1" outlineLevel="0" r="230">
      <c r="A230" s="5" t="s">
        <f>=HYPERLINK("https://leilaoonline.net/lote/detalhe/29145", "240")</f>
      </c>
      <c r="B230" s="4" t="s">
        <f>=HYPERLINK("https://leilaoonline.net/lote/detalhe/29145", " LOTE COM: 3,302, 88 PÉS,    DE  TUBOS DIVERSOS  (SEM USO) - CONFORME RELAÇÃO ")</f>
      </c>
      <c r="C230" s="4" t="inlineStr">
        <is>
          <t>Não vendido</t>
        </is>
      </c>
      <c r="D230" s="4" t="inlineStr">
        <is>
          <t>0</t>
        </is>
      </c>
      <c r="E230" s="5" t="inlineStr">
        <is>
          <t>66.300,00</t>
        </is>
      </c>
      <c r="F230" s="4" t="inlineStr">
        <is>
          <t>500.00</t>
        </is>
      </c>
    </row>
    <row collapsed="false" customFormat="false" customHeight="false" hidden="false" ht="12.1" outlineLevel="0" r="231">
      <c r="A231" s="5" t="s">
        <f>=HYPERLINK("https://leilaoonline.net/lote/detalhe/29161", "241")</f>
      </c>
      <c r="B231" s="4" t="s">
        <f>=HYPERLINK("https://leilaoonline.net/lote/detalhe/29161", " LOTE COM: 208  PC,  CURVA 4" LR BW 90° SCH 40  (SEM USO) - CONFORME RELAÇÃO ")</f>
      </c>
      <c r="C231" s="4" t="inlineStr">
        <is>
          <t>Não vendido</t>
        </is>
      </c>
      <c r="D231" s="4" t="inlineStr">
        <is>
          <t>0</t>
        </is>
      </c>
      <c r="E231" s="5" t="inlineStr">
        <is>
          <t>17.800,00</t>
        </is>
      </c>
      <c r="F231" s="4" t="inlineStr">
        <is>
          <t>500.00</t>
        </is>
      </c>
    </row>
    <row collapsed="false" customFormat="false" customHeight="false" hidden="false" ht="12.1" outlineLevel="0" r="232">
      <c r="A232" s="5" t="s">
        <f>=HYPERLINK("https://leilaoonline.net/lote/detalhe/29151", "242")</f>
      </c>
      <c r="B232" s="4" t="s">
        <f>=HYPERLINK("https://leilaoonline.net/lote/detalhe/29151", " LOTE COM: 208 PC, CURVA 4" LR BW 90° SCH 40 (SEM USO) - CONFORME RELAÇÃO ")</f>
      </c>
      <c r="C232" s="4" t="inlineStr">
        <is>
          <t>Não vendido</t>
        </is>
      </c>
      <c r="D232" s="4" t="inlineStr">
        <is>
          <t>0</t>
        </is>
      </c>
      <c r="E232" s="5" t="inlineStr">
        <is>
          <t>17.800,00</t>
        </is>
      </c>
      <c r="F232" s="4" t="inlineStr">
        <is>
          <t>500.00</t>
        </is>
      </c>
    </row>
    <row collapsed="false" customFormat="false" customHeight="false" hidden="false" ht="12.1" outlineLevel="0" r="233">
      <c r="A233" s="5" t="s">
        <f>=HYPERLINK("https://leilaoonline.net/lote/detalhe/29155", "243")</f>
      </c>
      <c r="B233" s="4" t="s">
        <f>=HYPERLINK("https://leilaoonline.net/lote/detalhe/29155", " LOTE COM: 4 PC,  VALV ESFERA TRIPARTIDA 0.75"   (SEM USO) - CONFORME RELAÇÃO ")</f>
      </c>
      <c r="C233" s="4" t="inlineStr">
        <is>
          <t>Não vendido</t>
        </is>
      </c>
      <c r="D233" s="4" t="inlineStr">
        <is>
          <t>0</t>
        </is>
      </c>
      <c r="E233" s="5" t="inlineStr">
        <is>
          <t>3.900,00</t>
        </is>
      </c>
      <c r="F233" s="4" t="inlineStr">
        <is>
          <t>250.00</t>
        </is>
      </c>
    </row>
    <row collapsed="false" customFormat="false" customHeight="false" hidden="false" ht="12.1" outlineLevel="0" r="234">
      <c r="A234" s="5" t="s">
        <f>=HYPERLINK("https://leilaoonline.net/lote/detalhe/29143", "244")</f>
      </c>
      <c r="B234" s="4" t="s">
        <f>=HYPERLINK("https://leilaoonline.net/lote/detalhe/29143", " LOTE COM: 12 PC,   VALVULA GLOBO 1/2 POL 2500 LB  (SEM USO) - CONFORME RELAÇÃO ")</f>
      </c>
      <c r="C234" s="4" t="inlineStr">
        <is>
          <t>Não vendido</t>
        </is>
      </c>
      <c r="D234" s="4" t="inlineStr">
        <is>
          <t>0</t>
        </is>
      </c>
      <c r="E234" s="5" t="inlineStr">
        <is>
          <t>4.200,00</t>
        </is>
      </c>
      <c r="F234" s="4" t="inlineStr">
        <is>
          <t>250.00</t>
        </is>
      </c>
    </row>
    <row collapsed="false" customFormat="false" customHeight="false" hidden="false" ht="12.1" outlineLevel="0" r="235">
      <c r="A235" s="5" t="s">
        <f>=HYPERLINK("https://leilaoonline.net/lote/detalhe/29123", "245")</f>
      </c>
      <c r="B235" s="4" t="s">
        <f>=HYPERLINK("https://leilaoonline.net/lote/detalhe/29123", " LOTE COM: 15 PC,   PRENSA CABO (SEM USO) - CONFORME RELAÇÃO ")</f>
      </c>
      <c r="C235" s="4" t="inlineStr">
        <is>
          <t>Não vendido</t>
        </is>
      </c>
      <c r="D235" s="4" t="inlineStr">
        <is>
          <t>0</t>
        </is>
      </c>
      <c r="E235" s="5" t="inlineStr">
        <is>
          <t>4.000,00</t>
        </is>
      </c>
      <c r="F235" s="4" t="inlineStr">
        <is>
          <t>250.00</t>
        </is>
      </c>
    </row>
    <row collapsed="false" customFormat="false" customHeight="false" hidden="false" ht="12.1" outlineLevel="0" r="236">
      <c r="A236" s="5" t="s">
        <f>=HYPERLINK("https://leilaoonline.net/lote/detalhe/29153", "246")</f>
      </c>
      <c r="B236" s="4" t="s">
        <f>=HYPERLINK("https://leilaoonline.net/lote/detalhe/29153", " LOTE COM: 15 PC,    PRENSA CABO (SEM USO) - CONFORME RELAÇÃO ")</f>
      </c>
      <c r="C236" s="4" t="inlineStr">
        <is>
          <t>Não vendido</t>
        </is>
      </c>
      <c r="D236" s="4" t="inlineStr">
        <is>
          <t>0</t>
        </is>
      </c>
      <c r="E236" s="5" t="inlineStr">
        <is>
          <t>4.000,00</t>
        </is>
      </c>
      <c r="F236" s="4" t="inlineStr">
        <is>
          <t>250.00</t>
        </is>
      </c>
    </row>
    <row collapsed="false" customFormat="false" customHeight="false" hidden="false" ht="12.1" outlineLevel="0" r="237">
      <c r="A237" s="5" t="s">
        <f>=HYPERLINK("https://leilaoonline.net/lote/detalhe/29142", "247")</f>
      </c>
      <c r="B237" s="4" t="s">
        <f>=HYPERLINK("https://leilaoonline.net/lote/detalhe/29142", " LOTE COM: 45  PC,   PRENSA CABO 1/2" x 20/16       (SEM USO) - CONFORME RELAÇÃO ")</f>
      </c>
      <c r="C237" s="4" t="inlineStr">
        <is>
          <t>Não vendido</t>
        </is>
      </c>
      <c r="D237" s="4" t="inlineStr">
        <is>
          <t>0</t>
        </is>
      </c>
      <c r="E237" s="5" t="inlineStr">
        <is>
          <t>2.100,00</t>
        </is>
      </c>
      <c r="F237" s="4" t="inlineStr">
        <is>
          <t>250.00</t>
        </is>
      </c>
    </row>
    <row collapsed="false" customFormat="false" customHeight="false" hidden="false" ht="12.1" outlineLevel="0" r="238">
      <c r="A238" s="5" t="s">
        <f>=HYPERLINK("https://leilaoonline.net/lote/detalhe/29132", "248")</f>
      </c>
      <c r="B238" s="4" t="s">
        <f>=HYPERLINK("https://leilaoonline.net/lote/detalhe/29132", " LOTE COM: 45  PC,   PRENSA CABO 1/2" x 20/16        (SEM USO) - CONFORME RELAÇÃO ")</f>
      </c>
      <c r="C238" s="4" t="inlineStr">
        <is>
          <t>Não vendido</t>
        </is>
      </c>
      <c r="D238" s="4" t="inlineStr">
        <is>
          <t>0</t>
        </is>
      </c>
      <c r="E238" s="5" t="inlineStr">
        <is>
          <t>2.100,00</t>
        </is>
      </c>
      <c r="F238" s="4" t="inlineStr">
        <is>
          <t>250.00</t>
        </is>
      </c>
    </row>
    <row collapsed="false" customFormat="false" customHeight="false" hidden="false" ht="12.1" outlineLevel="0" r="239">
      <c r="A239" s="5" t="s">
        <f>=HYPERLINK("https://leilaoonline.net/lote/detalhe/29152", "249")</f>
      </c>
      <c r="B239" s="4" t="s">
        <f>=HYPERLINK("https://leilaoonline.net/lote/detalhe/29152", " LOTE COM: 25 PC, CALCO (CUNHA) INOX 120 AISI316  (SEM USO) - CONFORME RELAÇÃO ")</f>
      </c>
      <c r="C239" s="4" t="inlineStr">
        <is>
          <t>Não vendido</t>
        </is>
      </c>
      <c r="D239" s="4" t="inlineStr">
        <is>
          <t>0</t>
        </is>
      </c>
      <c r="E239" s="5" t="inlineStr">
        <is>
          <t>4.600,00</t>
        </is>
      </c>
      <c r="F239" s="4" t="inlineStr">
        <is>
          <t>250.00</t>
        </is>
      </c>
    </row>
    <row collapsed="false" customFormat="false" customHeight="false" hidden="false" ht="12.1" outlineLevel="0" r="240">
      <c r="A240" s="5" t="s">
        <f>=HYPERLINK("https://leilaoonline.net/lote/detalhe/29160", "250")</f>
      </c>
      <c r="B240" s="4" t="s">
        <f>=HYPERLINK("https://leilaoonline.net/lote/detalhe/29160", " LOTE COM: 293 PC,   PRENSA CABO ROXTEC RM 20 PE EX  (SEM USO) - CONFORME RELAÇÃO ")</f>
      </c>
      <c r="C240" s="4" t="inlineStr">
        <is>
          <t>Não vendido</t>
        </is>
      </c>
      <c r="D240" s="4" t="inlineStr">
        <is>
          <t>0</t>
        </is>
      </c>
      <c r="E240" s="5" t="inlineStr">
        <is>
          <t>6.000,00</t>
        </is>
      </c>
      <c r="F240" s="4" t="inlineStr">
        <is>
          <t>250.00</t>
        </is>
      </c>
    </row>
    <row collapsed="false" customFormat="false" customHeight="false" hidden="false" ht="12.1" outlineLevel="0" r="241">
      <c r="A241" s="5" t="s">
        <f>=HYPERLINK("https://leilaoonline.net/lote/detalhe/29154", "251")</f>
      </c>
      <c r="B241" s="4" t="s">
        <f>=HYPERLINK("https://leilaoonline.net/lote/detalhe/29154", " LOTE COM: 293 PC,   PRENSA CABO ROXTEC RM 20 PE EX  (SEM USO) - CONFORME RELAÇÃO ")</f>
      </c>
      <c r="C241" s="4" t="inlineStr">
        <is>
          <t>Não vendido</t>
        </is>
      </c>
      <c r="D241" s="4" t="inlineStr">
        <is>
          <t>0</t>
        </is>
      </c>
      <c r="E241" s="5" t="inlineStr">
        <is>
          <t>6.000,00</t>
        </is>
      </c>
      <c r="F241" s="4" t="inlineStr">
        <is>
          <t>250.00</t>
        </is>
      </c>
    </row>
    <row collapsed="false" customFormat="false" customHeight="false" hidden="false" ht="12.1" outlineLevel="0" r="242">
      <c r="A242" s="5" t="s">
        <f>=HYPERLINK("https://leilaoonline.net/lote/detalhe/29156", "252")</f>
      </c>
      <c r="B242" s="4" t="s">
        <f>=HYPERLINK("https://leilaoonline.net/lote/detalhe/29156", " LOTE COM: 2050  PC,   ABRAÇADEIRA PROTEÇÃO LFPC103  (SEM USO) - CONFORME RELAÇÃO ")</f>
      </c>
      <c r="C242" s="4" t="inlineStr">
        <is>
          <t>Não vendido</t>
        </is>
      </c>
      <c r="D242" s="4" t="inlineStr">
        <is>
          <t>0</t>
        </is>
      </c>
      <c r="E242" s="5" t="inlineStr">
        <is>
          <t>9.100,00</t>
        </is>
      </c>
      <c r="F242" s="4" t="inlineStr">
        <is>
          <t>250.00</t>
        </is>
      </c>
    </row>
    <row collapsed="false" customFormat="false" customHeight="false" hidden="false" ht="12.1" outlineLevel="0" r="243">
      <c r="A243" s="5" t="s">
        <f>=HYPERLINK("https://leilaoonline.net/lote/detalhe/29147", "253")</f>
      </c>
      <c r="B243" s="4" t="s">
        <f>=HYPERLINK("https://leilaoonline.net/lote/detalhe/29147", " LOTE COM: 07 PC,   PISO EM FIBRA DE VIDRO         (SEM USO) - CONFORME RELAÇÃO ")</f>
      </c>
      <c r="C243" s="4" t="inlineStr">
        <is>
          <t>Não vendido</t>
        </is>
      </c>
      <c r="D243" s="4" t="inlineStr">
        <is>
          <t>0</t>
        </is>
      </c>
      <c r="E243" s="5" t="inlineStr">
        <is>
          <t>6.200,00</t>
        </is>
      </c>
      <c r="F243" s="4" t="inlineStr">
        <is>
          <t>250.00</t>
        </is>
      </c>
    </row>
    <row collapsed="false" customFormat="false" customHeight="false" hidden="false" ht="12.1" outlineLevel="0" r="244">
      <c r="A244" s="5" t="s">
        <f>=HYPERLINK("https://leilaoonline.net/lote/detalhe/29158", "254")</f>
      </c>
      <c r="B244" s="4" t="s">
        <f>=HYPERLINK("https://leilaoonline.net/lote/detalhe/29158", " LOTE COM: 15  PC,  SENSOR DE TEMPERATURA (SEM USO) - CONFORME RELAÇÃO ")</f>
      </c>
      <c r="C244" s="4" t="inlineStr">
        <is>
          <t>Não vendido</t>
        </is>
      </c>
      <c r="D244" s="4" t="inlineStr">
        <is>
          <t>0</t>
        </is>
      </c>
      <c r="E244" s="5" t="inlineStr">
        <is>
          <t>23.500,00</t>
        </is>
      </c>
      <c r="F244" s="4" t="inlineStr">
        <is>
          <t>500.00</t>
        </is>
      </c>
    </row>
    <row collapsed="false" customFormat="false" customHeight="false" hidden="false" ht="12.1" outlineLevel="0" r="245">
      <c r="A245" s="5" t="s">
        <f>=HYPERLINK("https://leilaoonline.net/lote/detalhe/29150", "255")</f>
      </c>
      <c r="B245" s="4" t="s">
        <f>=HYPERLINK("https://leilaoonline.net/lote/detalhe/29150", " LOTE COM: 152  PC,  ANEL DE SELAGEM (SEM USO) - CONFORME RELAÇÃO ")</f>
      </c>
      <c r="C245" s="4" t="inlineStr">
        <is>
          <t>Não vendido</t>
        </is>
      </c>
      <c r="D245" s="4" t="inlineStr">
        <is>
          <t>0</t>
        </is>
      </c>
      <c r="E245" s="5" t="inlineStr">
        <is>
          <t>10.300,00</t>
        </is>
      </c>
      <c r="F245" s="4" t="inlineStr">
        <is>
          <t>500.00</t>
        </is>
      </c>
    </row>
    <row collapsed="false" customFormat="false" customHeight="false" hidden="false" ht="12.1" outlineLevel="0" r="246">
      <c r="A246" s="5" t="s">
        <f>=HYPERLINK("https://leilaoonline.net/lote/detalhe/29157", "256")</f>
      </c>
      <c r="B246" s="4" t="s">
        <f>=HYPERLINK("https://leilaoonline.net/lote/detalhe/29157", " LOTE COM: 48  PC,   ANEL DE SELAGEM                (SEM USO) - CONFORME RELAÇÃO ")</f>
      </c>
      <c r="C246" s="4" t="inlineStr">
        <is>
          <t>Não vendido</t>
        </is>
      </c>
      <c r="D246" s="4" t="inlineStr">
        <is>
          <t>0</t>
        </is>
      </c>
      <c r="E246" s="5" t="inlineStr">
        <is>
          <t>4.500,00</t>
        </is>
      </c>
      <c r="F246" s="4" t="inlineStr">
        <is>
          <t>250.00</t>
        </is>
      </c>
    </row>
    <row collapsed="false" customFormat="false" customHeight="false" hidden="false" ht="12.1" outlineLevel="0" r="247">
      <c r="A247" s="5" t="s">
        <f>=HYPERLINK("https://leilaoonline.net/lote/detalhe/29159", "257")</f>
      </c>
      <c r="B247" s="4" t="s">
        <f>=HYPERLINK("https://leilaoonline.net/lote/detalhe/29159", " LOTE COM: 48  PC,   ANEL DE SELAGEM                (SEM USO) - CONFORME RELAÇÃO ")</f>
      </c>
      <c r="C247" s="4" t="inlineStr">
        <is>
          <t>Não vendido</t>
        </is>
      </c>
      <c r="D247" s="4" t="inlineStr">
        <is>
          <t>0</t>
        </is>
      </c>
      <c r="E247" s="5" t="inlineStr">
        <is>
          <t>4.500,00</t>
        </is>
      </c>
      <c r="F247" s="4" t="inlineStr">
        <is>
          <t>250.00</t>
        </is>
      </c>
    </row>
    <row collapsed="false" customFormat="false" customHeight="false" hidden="false" ht="12.1" outlineLevel="0" r="248">
      <c r="A248" s="5" t="s">
        <f>=HYPERLINK("https://leilaoonline.net/lote/detalhe/29162", "258")</f>
      </c>
      <c r="B248" s="4" t="s">
        <f>=HYPERLINK("https://leilaoonline.net/lote/detalhe/29162", " LOTE COM: 120 PC.  CONE BW 3/4" OUT 1.5-0.75 RUN  (SEM USO) - CONFORME RELAÇÃO ")</f>
      </c>
      <c r="C248" s="4" t="inlineStr">
        <is>
          <t>Não vendido</t>
        </is>
      </c>
      <c r="D248" s="4" t="inlineStr">
        <is>
          <t>0</t>
        </is>
      </c>
      <c r="E248" s="5" t="inlineStr">
        <is>
          <t>4.600,00</t>
        </is>
      </c>
      <c r="F248" s="4" t="inlineStr">
        <is>
          <t>250.00</t>
        </is>
      </c>
    </row>
    <row collapsed="false" customFormat="false" customHeight="false" hidden="false" ht="12.1" outlineLevel="0" r="249">
      <c r="A249" s="5" t="s">
        <f>=HYPERLINK("https://leilaoonline.net/lote/detalhe/29163", "259")</f>
      </c>
      <c r="B249" s="4" t="s">
        <f>=HYPERLINK("https://leilaoonline.net/lote/detalhe/29163", " LOTE COM: 120 PC,   CONE BW 3/4" OUT 1.5-0.75 RUN  (SEM USO) - CONFORME RELAÇÃO ")</f>
      </c>
      <c r="C249" s="4" t="inlineStr">
        <is>
          <t>Não vendido</t>
        </is>
      </c>
      <c r="D249" s="4" t="inlineStr">
        <is>
          <t>0</t>
        </is>
      </c>
      <c r="E249" s="5" t="inlineStr">
        <is>
          <t>4.600,00</t>
        </is>
      </c>
      <c r="F249" s="4" t="inlineStr">
        <is>
          <t>250.00</t>
        </is>
      </c>
    </row>
    <row collapsed="false" customFormat="false" customHeight="false" hidden="false" ht="12.1" outlineLevel="0" r="250">
      <c r="A250" s="5" t="s">
        <f>=HYPERLINK("https://leilaoonline.net/lote/detalhe/29173", "260")</f>
      </c>
      <c r="B250" s="4" t="s">
        <f>=HYPERLINK("https://leilaoonline.net/lote/detalhe/29173", " LOTE COM: 125 PC.   FLANGE WN 1.00-300# RF SCH 8OS (SEM USO) - CONFORME RELAÇÃO ")</f>
      </c>
      <c r="C250" s="4" t="inlineStr">
        <is>
          <t>Não vendido</t>
        </is>
      </c>
      <c r="D250" s="4" t="inlineStr">
        <is>
          <t>0</t>
        </is>
      </c>
      <c r="E250" s="5" t="inlineStr">
        <is>
          <t>3.900,00</t>
        </is>
      </c>
      <c r="F250" s="4" t="inlineStr">
        <is>
          <t>250.00</t>
        </is>
      </c>
    </row>
    <row collapsed="false" customFormat="false" customHeight="false" hidden="false" ht="12.1" outlineLevel="0" r="251">
      <c r="A251" s="5" t="s">
        <f>=HYPERLINK("https://leilaoonline.net/lote/detalhe/29165", "261")</f>
      </c>
      <c r="B251" s="4" t="s">
        <f>=HYPERLINK("https://leilaoonline.net/lote/detalhe/29165", " LOTE COM: 12 PC, VALVULA GLOBO 1/2 POL 2500 LB  (SEM USO) - CONFORME RELAÇÃO ")</f>
      </c>
      <c r="C251" s="4" t="inlineStr">
        <is>
          <t>Não vendido</t>
        </is>
      </c>
      <c r="D251" s="4" t="inlineStr">
        <is>
          <t>0</t>
        </is>
      </c>
      <c r="E251" s="5" t="inlineStr">
        <is>
          <t>4.200,00</t>
        </is>
      </c>
      <c r="F251" s="4" t="inlineStr">
        <is>
          <t>250.00</t>
        </is>
      </c>
    </row>
    <row collapsed="false" customFormat="false" customHeight="false" hidden="false" ht="12.1" outlineLevel="0" r="252">
      <c r="A252" s="5" t="s">
        <f>=HYPERLINK("https://leilaoonline.net/lote/detalhe/29164", "262")</f>
      </c>
      <c r="B252" s="4" t="s">
        <f>=HYPERLINK("https://leilaoonline.net/lote/detalhe/29164", " LOTE COM: 37 PC,  CONEXAO BW 1GR5 GRAYLOC  (SEM USO) - CONFORME RELAÇÃO ")</f>
      </c>
      <c r="C252" s="4" t="inlineStr">
        <is>
          <t>Não vendido</t>
        </is>
      </c>
      <c r="D252" s="4" t="inlineStr">
        <is>
          <t>0</t>
        </is>
      </c>
      <c r="E252" s="5" t="inlineStr">
        <is>
          <t>5.100,00</t>
        </is>
      </c>
      <c r="F252" s="4" t="inlineStr">
        <is>
          <t>250.00</t>
        </is>
      </c>
    </row>
    <row collapsed="false" customFormat="false" customHeight="false" hidden="false" ht="12.1" outlineLevel="0" r="253">
      <c r="A253" s="5" t="s">
        <f>=HYPERLINK("https://leilaoonline.net/lote/detalhe/29175", "263")</f>
      </c>
      <c r="B253" s="4" t="s">
        <f>=HYPERLINK("https://leilaoonline.net/lote/detalhe/29175", " LOTE COM: 104 PC.  CURVA 4" LR BW 90° SCH 40 (SEM USO) - CONFORME RELAÇÃO ")</f>
      </c>
      <c r="C253" s="4" t="inlineStr">
        <is>
          <t>Não vendido</t>
        </is>
      </c>
      <c r="D253" s="4" t="inlineStr">
        <is>
          <t>0</t>
        </is>
      </c>
      <c r="E253" s="5" t="inlineStr">
        <is>
          <t>8.900,00</t>
        </is>
      </c>
      <c r="F253" s="4" t="inlineStr">
        <is>
          <t>250.00</t>
        </is>
      </c>
    </row>
    <row collapsed="false" customFormat="false" customHeight="false" hidden="false" ht="12.1" outlineLevel="0" r="254">
      <c r="A254" s="5" t="s">
        <f>=HYPERLINK("https://leilaoonline.net/lote/detalhe/29174", "264")</f>
      </c>
      <c r="B254" s="4" t="s">
        <f>=HYPERLINK("https://leilaoonline.net/lote/detalhe/29174", " LOTE COM: 104 PC.  CURVA 4" LR BW 90° SCH 40   (SEM USO) - CONFORME RELAÇÃO ")</f>
      </c>
      <c r="C254" s="4" t="inlineStr">
        <is>
          <t>Não vendido</t>
        </is>
      </c>
      <c r="D254" s="4" t="inlineStr">
        <is>
          <t>0</t>
        </is>
      </c>
      <c r="E254" s="5" t="inlineStr">
        <is>
          <t>8.900,00</t>
        </is>
      </c>
      <c r="F254" s="4" t="inlineStr">
        <is>
          <t>250.00</t>
        </is>
      </c>
    </row>
    <row collapsed="false" customFormat="false" customHeight="false" hidden="false" ht="12.1" outlineLevel="0" r="255">
      <c r="A255" s="5" t="s">
        <f>=HYPERLINK("https://leilaoonline.net/lote/detalhe/29168", "265")</f>
      </c>
      <c r="B255" s="4" t="s">
        <f>=HYPERLINK("https://leilaoonline.net/lote/detalhe/29168", " LOTE COM: 104 PC,  CURVA 4" LR BW 90° SCH 40  (SEM USO) - CONFORME RELAÇÃO ")</f>
      </c>
      <c r="C255" s="4" t="inlineStr">
        <is>
          <t>Não vendido</t>
        </is>
      </c>
      <c r="D255" s="4" t="inlineStr">
        <is>
          <t>0</t>
        </is>
      </c>
      <c r="E255" s="5" t="inlineStr">
        <is>
          <t>8.900,00</t>
        </is>
      </c>
      <c r="F255" s="4" t="inlineStr">
        <is>
          <t>250.00</t>
        </is>
      </c>
    </row>
    <row collapsed="false" customFormat="false" customHeight="false" hidden="false" ht="12.1" outlineLevel="0" r="256">
      <c r="A256" s="5" t="s">
        <f>=HYPERLINK("https://leilaoonline.net/lote/detalhe/29167", "266")</f>
      </c>
      <c r="B256" s="4" t="s">
        <f>=HYPERLINK("https://leilaoonline.net/lote/detalhe/29167", " LOTE COM: 104 PC. CURVA 4" LR BW 90° SCH 40   (SEM USO) - CONFORME RELAÇÃO ")</f>
      </c>
      <c r="C256" s="4" t="inlineStr">
        <is>
          <t>Não vendido</t>
        </is>
      </c>
      <c r="D256" s="4" t="inlineStr">
        <is>
          <t>0</t>
        </is>
      </c>
      <c r="E256" s="5" t="inlineStr">
        <is>
          <t>8.900,00</t>
        </is>
      </c>
      <c r="F256" s="4" t="inlineStr">
        <is>
          <t>250.00</t>
        </is>
      </c>
    </row>
    <row collapsed="false" customFormat="false" customHeight="false" hidden="false" ht="12.1" outlineLevel="0" r="257">
      <c r="A257" s="5" t="s">
        <f>=HYPERLINK("https://leilaoonline.net/lote/detalhe/29166", "267")</f>
      </c>
      <c r="B257" s="4" t="s">
        <f>=HYPERLINK("https://leilaoonline.net/lote/detalhe/29166", " LOTE COM: 45 PC.  GRAMPO PARA TUBULAÇÃO          (SEM USO) - CONFORME RELAÇÃO ")</f>
      </c>
      <c r="C257" s="4" t="inlineStr">
        <is>
          <t>Não vendido</t>
        </is>
      </c>
      <c r="D257" s="4" t="inlineStr">
        <is>
          <t>0</t>
        </is>
      </c>
      <c r="E257" s="5" t="inlineStr">
        <is>
          <t>9.400,00</t>
        </is>
      </c>
      <c r="F257" s="4" t="inlineStr">
        <is>
          <t>250.00</t>
        </is>
      </c>
    </row>
    <row collapsed="false" customFormat="false" customHeight="false" hidden="false" ht="12.1" outlineLevel="0" r="258">
      <c r="A258" s="5" t="s">
        <f>=HYPERLINK("https://leilaoonline.net/lote/detalhe/29125", "268")</f>
      </c>
      <c r="B258" s="4" t="s">
        <f>=HYPERLINK("https://leilaoonline.net/lote/detalhe/29125", " LOTE COM: 45 PC.  GRAMPO PARA TUBULAÇÃO          (SEM USO) - CONFORME RELAÇÃO ")</f>
      </c>
      <c r="C258" s="4" t="inlineStr">
        <is>
          <t>Não vendido</t>
        </is>
      </c>
      <c r="D258" s="4" t="inlineStr">
        <is>
          <t>0</t>
        </is>
      </c>
      <c r="E258" s="5" t="inlineStr">
        <is>
          <t>9.400,00</t>
        </is>
      </c>
      <c r="F258" s="4" t="inlineStr">
        <is>
          <t>250.00</t>
        </is>
      </c>
    </row>
    <row collapsed="false" customFormat="false" customHeight="false" hidden="false" ht="12.1" outlineLevel="0" r="259">
      <c r="A259" s="5" t="s">
        <f>=HYPERLINK("https://leilaoonline.net/lote/detalhe/29121", "269")</f>
      </c>
      <c r="B259" s="4" t="s">
        <f>=HYPERLINK("https://leilaoonline.net/lote/detalhe/29121", " LOTE COM: 45 PC. GRAMPO PARA TUBULAÇÃO          (SEM USO) - CONFORME RELAÇÃO ")</f>
      </c>
      <c r="C259" s="4" t="inlineStr">
        <is>
          <t>Não vendido</t>
        </is>
      </c>
      <c r="D259" s="4" t="inlineStr">
        <is>
          <t>0</t>
        </is>
      </c>
      <c r="E259" s="5" t="inlineStr">
        <is>
          <t>9.400,00</t>
        </is>
      </c>
      <c r="F259" s="4" t="inlineStr">
        <is>
          <t>250.00</t>
        </is>
      </c>
    </row>
    <row collapsed="false" customFormat="false" customHeight="false" hidden="false" ht="12.1" outlineLevel="0" r="260">
      <c r="A260" s="5" t="s">
        <f>=HYPERLINK("https://leilaoonline.net/lote/detalhe/29178", "270")</f>
      </c>
      <c r="B260" s="4" t="s">
        <f>=HYPERLINK("https://leilaoonline.net/lote/detalhe/29178", " LOTE COM:  45 PC.  GRAMPO PARA TUBULAÇÃO          (SEM USO) - CONFORME RELAÇÃO ")</f>
      </c>
      <c r="C260" s="4" t="inlineStr">
        <is>
          <t>Não vendido</t>
        </is>
      </c>
      <c r="D260" s="4" t="inlineStr">
        <is>
          <t>0</t>
        </is>
      </c>
      <c r="E260" s="5" t="inlineStr">
        <is>
          <t>9.400,00</t>
        </is>
      </c>
      <c r="F260" s="4" t="inlineStr">
        <is>
          <t>250.00</t>
        </is>
      </c>
    </row>
    <row collapsed="false" customFormat="false" customHeight="false" hidden="false" ht="12.1" outlineLevel="0" r="261">
      <c r="A261" s="5" t="s">
        <f>=HYPERLINK("https://leilaoonline.net/lote/detalhe/29127", "271")</f>
      </c>
      <c r="B261" s="4" t="s">
        <f>=HYPERLINK("https://leilaoonline.net/lote/detalhe/29127", " LOTE COM: 04 PC.  VALVULA DE CONTROLE DE TEMPERA (SEM USO) - CONFORME RELAÇÃO ")</f>
      </c>
      <c r="C261" s="4" t="inlineStr">
        <is>
          <t>Não vendido</t>
        </is>
      </c>
      <c r="D261" s="4" t="inlineStr">
        <is>
          <t>0</t>
        </is>
      </c>
      <c r="E261" s="5" t="inlineStr">
        <is>
          <t>15.800,00</t>
        </is>
      </c>
      <c r="F261" s="4" t="inlineStr">
        <is>
          <t>500.00</t>
        </is>
      </c>
    </row>
    <row collapsed="false" customFormat="false" customHeight="false" hidden="false" ht="12.1" outlineLevel="0" r="262">
      <c r="A262" s="5" t="s">
        <f>=HYPERLINK("https://leilaoonline.net/lote/detalhe/29133", "272")</f>
      </c>
      <c r="B262" s="4" t="s">
        <f>=HYPERLINK("https://leilaoonline.net/lote/detalhe/29133", " LOTE COM: 4 PC.  VALVULA DE CONTROLE DE TEMPERA (SEM USO) - CONFORME RELAÇÃO ")</f>
      </c>
      <c r="C262" s="4" t="inlineStr">
        <is>
          <t>Não vendido</t>
        </is>
      </c>
      <c r="D262" s="4" t="inlineStr">
        <is>
          <t>0</t>
        </is>
      </c>
      <c r="E262" s="5" t="inlineStr">
        <is>
          <t>15.800,00</t>
        </is>
      </c>
      <c r="F262" s="4" t="inlineStr">
        <is>
          <t>500.00</t>
        </is>
      </c>
    </row>
    <row collapsed="false" customFormat="false" customHeight="false" hidden="false" ht="12.1" outlineLevel="0" r="263">
      <c r="A263" s="5" t="s">
        <f>=HYPERLINK("https://leilaoonline.net/lote/detalhe/29179", "273")</f>
      </c>
      <c r="B263" s="4" t="s">
        <f>=HYPERLINK("https://leilaoonline.net/lote/detalhe/29179", " LOTE COM: 9 PC.  FLANGE SCH 80S          (SEM USO) - CONFORME RELAÇÃO ")</f>
      </c>
      <c r="C263" s="4" t="inlineStr">
        <is>
          <t>Não vendido</t>
        </is>
      </c>
      <c r="D263" s="4" t="inlineStr">
        <is>
          <t>0</t>
        </is>
      </c>
      <c r="E263" s="5" t="inlineStr">
        <is>
          <t>4.600,00</t>
        </is>
      </c>
      <c r="F263" s="4" t="inlineStr">
        <is>
          <t>250.00</t>
        </is>
      </c>
    </row>
    <row collapsed="false" customFormat="false" customHeight="false" hidden="false" ht="12.1" outlineLevel="0" r="264">
      <c r="A264" s="5" t="s">
        <f>=HYPERLINK("https://leilaoonline.net/lote/detalhe/29170", "274")</f>
      </c>
      <c r="B264" s="4" t="s">
        <f>=HYPERLINK("https://leilaoonline.net/lote/detalhe/29170", " LOTE COM: 46 PC,  CONEXAO TUBULACAO 1 POL (SEM USO) - CONFORME RELAÇÃO ")</f>
      </c>
      <c r="C264" s="4" t="inlineStr">
        <is>
          <t>Não vendido</t>
        </is>
      </c>
      <c r="D264" s="4" t="inlineStr">
        <is>
          <t>0</t>
        </is>
      </c>
      <c r="E264" s="5" t="inlineStr">
        <is>
          <t>7.600,00</t>
        </is>
      </c>
      <c r="F264" s="4" t="inlineStr">
        <is>
          <t>250.00</t>
        </is>
      </c>
    </row>
    <row collapsed="false" customFormat="false" customHeight="false" hidden="false" ht="12.1" outlineLevel="0" r="265">
      <c r="A265" s="5" t="s">
        <f>=HYPERLINK("https://leilaoonline.net/lote/detalhe/29124", "275")</f>
      </c>
      <c r="B265" s="4" t="s">
        <f>=HYPERLINK("https://leilaoonline.net/lote/detalhe/29124", " LOTE COM: 1163 PC.  -  PARAFUSO 0,625-11UNC2AX2" LG   (SEM USO) - CONFORME RELAÇÃO ")</f>
      </c>
      <c r="C265" s="4" t="inlineStr">
        <is>
          <t>Não vendido</t>
        </is>
      </c>
      <c r="D265" s="4" t="inlineStr">
        <is>
          <t>0</t>
        </is>
      </c>
      <c r="E265" s="5" t="inlineStr">
        <is>
          <t>4.300,00</t>
        </is>
      </c>
      <c r="F265" s="4" t="inlineStr">
        <is>
          <t>250.00</t>
        </is>
      </c>
    </row>
    <row collapsed="false" customFormat="false" customHeight="false" hidden="false" ht="12.1" outlineLevel="0" r="266">
      <c r="A266" s="5" t="s">
        <f>=HYPERLINK("https://leilaoonline.net/lote/detalhe/29169", "276")</f>
      </c>
      <c r="B266" s="4" t="s">
        <f>=HYPERLINK("https://leilaoonline.net/lote/detalhe/29169", " LOTE COM: 119,79 PC. CANTONEIRA INOX 316L (SEM USO) - CONFORME RELAÇÃO ")</f>
      </c>
      <c r="C266" s="4" t="inlineStr">
        <is>
          <t>Não vendido</t>
        </is>
      </c>
      <c r="D266" s="4" t="inlineStr">
        <is>
          <t>0</t>
        </is>
      </c>
      <c r="E266" s="5" t="inlineStr">
        <is>
          <t>4.900,00</t>
        </is>
      </c>
      <c r="F266" s="4" t="inlineStr">
        <is>
          <t>250.00</t>
        </is>
      </c>
    </row>
    <row collapsed="false" customFormat="false" customHeight="false" hidden="false" ht="12.1" outlineLevel="0" r="267">
      <c r="A267" s="5" t="s">
        <f>=HYPERLINK("https://leilaoonline.net/lote/detalhe/29122", "277")</f>
      </c>
      <c r="B267" s="4" t="s">
        <f>=HYPERLINK("https://leilaoonline.net/lote/detalhe/29122", " LOTE COM: 02 un, VALVULA DE CONTROLE DE TEMPERA (SEM USO) - CONFORME RELAÇÃO ")</f>
      </c>
      <c r="C267" s="4" t="inlineStr">
        <is>
          <t>Não vendido</t>
        </is>
      </c>
      <c r="D267" s="4" t="inlineStr">
        <is>
          <t>0</t>
        </is>
      </c>
      <c r="E267" s="5" t="inlineStr">
        <is>
          <t>7.900,00</t>
        </is>
      </c>
      <c r="F267" s="4" t="inlineStr">
        <is>
          <t>250.00</t>
        </is>
      </c>
    </row>
    <row collapsed="false" customFormat="false" customHeight="false" hidden="false" ht="12.1" outlineLevel="0" r="268">
      <c r="A268" s="5" t="s">
        <f>=HYPERLINK("https://leilaoonline.net/lote/detalhe/29131", "278")</f>
      </c>
      <c r="B268" s="4" t="s">
        <f>=HYPERLINK("https://leilaoonline.net/lote/detalhe/29131", " LOTE COM: 02 unid. VALVULA DE CONTROLE DE TEMPERA (SEM USO) - CONFORME RELAÇÃO ")</f>
      </c>
      <c r="C268" s="4" t="inlineStr">
        <is>
          <t>Não vendido</t>
        </is>
      </c>
      <c r="D268" s="4" t="inlineStr">
        <is>
          <t>0</t>
        </is>
      </c>
      <c r="E268" s="5" t="inlineStr">
        <is>
          <t>7.900,00</t>
        </is>
      </c>
      <c r="F268" s="4" t="inlineStr">
        <is>
          <t>250.00</t>
        </is>
      </c>
    </row>
    <row collapsed="false" customFormat="false" customHeight="false" hidden="false" ht="12.1" outlineLevel="0" r="269">
      <c r="A269" s="5" t="s">
        <f>=HYPERLINK("https://leilaoonline.net/lote/detalhe/29176", "279")</f>
      </c>
      <c r="B269" s="4" t="s">
        <f>=HYPERLINK("https://leilaoonline.net/lote/detalhe/29176", " LOTE COM: 02 un. VALVULA DE CONTROLE DE TEMPERA (SEM USO) - CONFORME RELAÇÃO ")</f>
      </c>
      <c r="C269" s="4" t="inlineStr">
        <is>
          <t>Não vendido</t>
        </is>
      </c>
      <c r="D269" s="4" t="inlineStr">
        <is>
          <t>0</t>
        </is>
      </c>
      <c r="E269" s="5" t="inlineStr">
        <is>
          <t>7.900,00</t>
        </is>
      </c>
      <c r="F269" s="4" t="inlineStr">
        <is>
          <t>250.00</t>
        </is>
      </c>
    </row>
    <row collapsed="false" customFormat="false" customHeight="false" hidden="false" ht="12.1" outlineLevel="0" r="270">
      <c r="A270" s="5" t="s">
        <f>=HYPERLINK("https://leilaoonline.net/lote/detalhe/29172", "280")</f>
      </c>
      <c r="B270" s="4" t="s">
        <f>=HYPERLINK("https://leilaoonline.net/lote/detalhe/29172", " LOTE COM: 02 un, VALVULA DE CONTROLE DE TEMPERA (SEM USO) - CONFORME RELAÇÃO ")</f>
      </c>
      <c r="C270" s="4" t="inlineStr">
        <is>
          <t>Não vendido</t>
        </is>
      </c>
      <c r="D270" s="4" t="inlineStr">
        <is>
          <t>0</t>
        </is>
      </c>
      <c r="E270" s="5" t="inlineStr">
        <is>
          <t>7.900,00</t>
        </is>
      </c>
      <c r="F270" s="4" t="inlineStr">
        <is>
          <t>250.00</t>
        </is>
      </c>
    </row>
    <row collapsed="false" customFormat="false" customHeight="false" hidden="false" ht="12.1" outlineLevel="0" r="271">
      <c r="A271" s="5" t="s">
        <f>=HYPERLINK("https://leilaoonline.net/lote/detalhe/30224", "281")</f>
      </c>
      <c r="B271" s="4" t="s">
        <f>=HYPERLINK("https://leilaoonline.net/lote/detalhe/30224", "LOTE COM: APROX. 911 KG DE PERFIL DE PALHETA DIVERSOS CONFORME RELAÇÃO")</f>
      </c>
      <c r="C271" s="4" t="inlineStr">
        <is>
          <t>Não vendido</t>
        </is>
      </c>
      <c r="D271" s="4" t="inlineStr">
        <is>
          <t>0</t>
        </is>
      </c>
      <c r="E271" s="5" t="inlineStr">
        <is>
          <t>78.500,00</t>
        </is>
      </c>
      <c r="F271" s="4" t="inlineStr">
        <is>
          <t>500.00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2026-09-11T17:26:41.00Z</dcterms:created>
  <dc:creator>Tellks Tecnologia</dc:creator>
  <cp:revision>0</cp:revision>
</cp:coreProperties>
</file>