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Máquinas, Equipamentos, Utensílios e Bebidas Artesanais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05/06/2019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=HYPERLINK("https://leilaoonline.net/lote/detalhe/27265", "001")</f>
      </c>
      <c r="B11" s="4" t="s">
        <f>=HYPERLINK("https://leilaoonline.net/lote/detalhe/27265", "BARRIL DE CARVALHO, PARA ENVELHECER E ARMAZENAMENTO CACHAÇA CAP. DE 1500 LITROS.")</f>
      </c>
      <c r="C11" s="4" t="inlineStr">
        <is>
          <t>Vendido</t>
        </is>
      </c>
      <c r="D11" s="4" t="inlineStr">
        <is>
          <t>1</t>
        </is>
      </c>
      <c r="E11" s="5" t="inlineStr">
        <is>
          <t>1.000,00</t>
        </is>
      </c>
      <c r="F11" s="4" t="inlineStr">
        <is>
          <t>50.00</t>
        </is>
      </c>
    </row>
    <row collapsed="false" customFormat="false" customHeight="false" hidden="false" ht="12.1" outlineLevel="0" r="12">
      <c r="A12" s="5" t="s">
        <f>=HYPERLINK("https://leilaoonline.net/lote/detalhe/27247", "002")</f>
      </c>
      <c r="B12" s="4" t="s">
        <f>=HYPERLINK("https://leilaoonline.net/lote/detalhe/27247", " 01 BARRIL DE CARVALHO ARTESANAL CAPACIDADE (1,4 LITROS), CHEIO DE CACHAÇA ARTESANAL AMARELINHA ENVELHECIDA NO BARRIL DE CARVALHO")</f>
      </c>
      <c r="C12" s="4" t="inlineStr">
        <is>
          <t>Vendido</t>
        </is>
      </c>
      <c r="D12" s="4" t="inlineStr">
        <is>
          <t>2</t>
        </is>
      </c>
      <c r="E12" s="5" t="inlineStr">
        <is>
          <t>100,00</t>
        </is>
      </c>
      <c r="F12" s="4" t="inlineStr">
        <is>
          <t>50.00</t>
        </is>
      </c>
    </row>
    <row collapsed="false" customFormat="false" customHeight="false" hidden="false" ht="12.1" outlineLevel="0" r="13">
      <c r="A13" s="5" t="s">
        <f>=HYPERLINK("https://leilaoonline.net/lote/detalhe/27238", "003")</f>
      </c>
      <c r="B13" s="4" t="s">
        <f>=HYPERLINK("https://leilaoonline.net/lote/detalhe/27238", " 30 GARRAFAS DE CACHAÇA AMARELINHA DE ALAMBIQUE, ARMAZENADAS E ENVELHECIDAS EM BARRIL DE CARVALHO, 700ml CADA GARRAFA")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250,00</t>
        </is>
      </c>
      <c r="F13" s="4" t="inlineStr">
        <is>
          <t>50.00</t>
        </is>
      </c>
    </row>
    <row collapsed="false" customFormat="false" customHeight="false" hidden="false" ht="12.1" outlineLevel="0" r="14">
      <c r="A14" s="5" t="s">
        <f>=HYPERLINK("https://leilaoonline.net/lote/detalhe/27250", "004")</f>
      </c>
      <c r="B14" s="4" t="s">
        <f>=HYPERLINK("https://leilaoonline.net/lote/detalhe/27250", " 01 BARRIL DE CARVALHO ARTESANAL CAPACIDADE (7,0 LITROS), CHEIO DE CACHAÇA ARTESANAL AMARELINHA ENVELHECIDA NO BARRIL DE CARVALHO")</f>
      </c>
      <c r="C14" s="4" t="inlineStr">
        <is>
          <t>Não vendido</t>
        </is>
      </c>
      <c r="D14" s="4" t="inlineStr">
        <is>
          <t>1</t>
        </is>
      </c>
      <c r="E14" s="5" t="inlineStr">
        <is>
          <t>150,00</t>
        </is>
      </c>
      <c r="F14" s="4" t="inlineStr">
        <is>
          <t>50.00</t>
        </is>
      </c>
    </row>
    <row collapsed="false" customFormat="false" customHeight="false" hidden="false" ht="12.1" outlineLevel="0" r="15">
      <c r="A15" s="5" t="s">
        <f>=HYPERLINK("https://leilaoonline.net/lote/detalhe/27237", "005")</f>
      </c>
      <c r="B15" s="4" t="s">
        <f>=HYPERLINK("https://leilaoonline.net/lote/detalhe/27237", " 30 GARRAFAS DE CACHAÇA AMARELINHA DE ALAMBIQUE, ARMAZENADAS E ENVELHECIDAS EM BARRIL DE UMBURANA, 700ml CADA GARRAFA")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250,00</t>
        </is>
      </c>
      <c r="F15" s="4" t="inlineStr">
        <is>
          <t>50.00</t>
        </is>
      </c>
    </row>
    <row collapsed="false" customFormat="false" customHeight="false" hidden="false" ht="12.1" outlineLevel="0" r="16">
      <c r="A16" s="5" t="s">
        <f>=HYPERLINK("https://leilaoonline.net/lote/detalhe/27251", "006")</f>
      </c>
      <c r="B16" s="4" t="s">
        <f>=HYPERLINK("https://leilaoonline.net/lote/detalhe/27251", " 01 BARRIL DE CARVALHO ARTESANAL CAPACIDADE (11,0 LITROS), CHEIO DE CACHAÇA ARTESANAL AMARELINHA ENVELHECIDA NO BARRIL DE CARVALHO")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350,00</t>
        </is>
      </c>
      <c r="F16" s="4" t="inlineStr">
        <is>
          <t>50.00</t>
        </is>
      </c>
    </row>
    <row collapsed="false" customFormat="false" customHeight="false" hidden="false" ht="12.1" outlineLevel="0" r="17">
      <c r="A17" s="5" t="s">
        <f>=HYPERLINK("https://leilaoonline.net/lote/detalhe/27240", "007")</f>
      </c>
      <c r="B17" s="4" t="s">
        <f>=HYPERLINK("https://leilaoonline.net/lote/detalhe/27240", " 30 GARRAFAS DE CACHAÇA PRATA DE ALAMBIQUE, ENVELHECIDAS NO BARRIL DE MADEIRA, 700ml CADA GARRAFA")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250,00</t>
        </is>
      </c>
      <c r="F17" s="4" t="inlineStr">
        <is>
          <t>50.00</t>
        </is>
      </c>
    </row>
    <row collapsed="false" customFormat="false" customHeight="false" hidden="false" ht="12.1" outlineLevel="0" r="18">
      <c r="A18" s="5" t="s">
        <f>=HYPERLINK("https://leilaoonline.net/lote/detalhe/27249", "008")</f>
      </c>
      <c r="B18" s="4" t="s">
        <f>=HYPERLINK("https://leilaoonline.net/lote/detalhe/27249", " 01 BARRIL DE CARVALHO ARTESANAL CAPACIDADE (20,0 LITROS), CHEIO DE CACHAÇA ARTESANAL AMARELINHA ENVELHECIDA NO BARRIL DE CARVALHO")</f>
      </c>
      <c r="C18" s="4" t="inlineStr">
        <is>
          <t>Vendido</t>
        </is>
      </c>
      <c r="D18" s="4" t="inlineStr">
        <is>
          <t>1</t>
        </is>
      </c>
      <c r="E18" s="5" t="inlineStr">
        <is>
          <t>400,00</t>
        </is>
      </c>
      <c r="F18" s="4" t="inlineStr">
        <is>
          <t>50.00</t>
        </is>
      </c>
    </row>
    <row collapsed="false" customFormat="false" customHeight="false" hidden="false" ht="12.1" outlineLevel="0" r="19">
      <c r="A19" s="5" t="s">
        <f>=HYPERLINK("https://leilaoonline.net/lote/detalhe/27232", "009")</f>
      </c>
      <c r="B19" s="4" t="s">
        <f>=HYPERLINK("https://leilaoonline.net/lote/detalhe/27232", "30 GARRAFAS DE CACHAÇA SABOR LIMÃO, 700ml CADA GARRAFA")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250,00</t>
        </is>
      </c>
      <c r="F19" s="4" t="inlineStr">
        <is>
          <t>50.00</t>
        </is>
      </c>
    </row>
    <row collapsed="false" customFormat="false" customHeight="false" hidden="false" ht="12.1" outlineLevel="0" r="20">
      <c r="A20" s="5" t="s">
        <f>=HYPERLINK("https://leilaoonline.net/lote/detalhe/27264", "010")</f>
      </c>
      <c r="B20" s="4" t="s">
        <f>=HYPERLINK("https://leilaoonline.net/lote/detalhe/27264", "30 FRASCOS DE CACHAÇA OURO SAPUPARA OURO TIPO EXPORTAÇÃO")</f>
      </c>
      <c r="C20" s="4" t="inlineStr">
        <is>
          <t>Vendido</t>
        </is>
      </c>
      <c r="D20" s="4" t="inlineStr">
        <is>
          <t>1</t>
        </is>
      </c>
      <c r="E20" s="5" t="inlineStr">
        <is>
          <t>200,00</t>
        </is>
      </c>
      <c r="F20" s="4" t="inlineStr">
        <is>
          <t>50.00</t>
        </is>
      </c>
    </row>
    <row collapsed="false" customFormat="false" customHeight="false" hidden="false" ht="12.1" outlineLevel="0" r="21">
      <c r="A21" s="5" t="s">
        <f>=HYPERLINK("https://leilaoonline.net/lote/detalhe/27241", "011")</f>
      </c>
      <c r="B21" s="4" t="s">
        <f>=HYPERLINK("https://leilaoonline.net/lote/detalhe/27241", "30 GARRAFAS DE CACHAÇA CANELINHA OURO - 700ml CADA GARRAFA")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250,00</t>
        </is>
      </c>
      <c r="F21" s="4" t="inlineStr">
        <is>
          <t>50.00</t>
        </is>
      </c>
    </row>
    <row collapsed="false" customFormat="false" customHeight="false" hidden="false" ht="12.1" outlineLevel="0" r="22">
      <c r="A22" s="5" t="s">
        <f>=HYPERLINK("https://leilaoonline.net/lote/detalhe/27270", "012")</f>
      </c>
      <c r="B22" s="4" t="s">
        <f>=HYPERLINK("https://leilaoonline.net/lote/detalhe/27270", "LOTE COM: 30 GARRAFAS DE CACHAÇA DE BANANA.")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250,00</t>
        </is>
      </c>
      <c r="F22" s="4" t="inlineStr">
        <is>
          <t>50.00</t>
        </is>
      </c>
    </row>
    <row collapsed="false" customFormat="false" customHeight="false" hidden="false" ht="12.1" outlineLevel="0" r="23">
      <c r="A23" s="5" t="s">
        <f>=HYPERLINK("https://leilaoonline.net/lote/detalhe/27239", "013")</f>
      </c>
      <c r="B23" s="4" t="s">
        <f>=HYPERLINK("https://leilaoonline.net/lote/detalhe/27239", "30 GARRAFAS DE CACHAÇA COQUINHO - 700ml CADA GARRAFA")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250,00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=HYPERLINK("https://leilaoonline.net/lote/detalhe/27248", "014")</f>
      </c>
      <c r="B24" s="4" t="s">
        <f>=HYPERLINK("https://leilaoonline.net/lote/detalhe/27248", " 01 BARRIL MOD. DORNA DE CARVALHO ARTESANAL CAP. (7,0 LITROS), CHEIO DE CACHAÇA ARTESANAL AMARELINHA ENVELHECIDA NO BARRIL DE CARVALHO")</f>
      </c>
      <c r="C24" s="4" t="inlineStr">
        <is>
          <t>Vendido</t>
        </is>
      </c>
      <c r="D24" s="4" t="inlineStr">
        <is>
          <t>2</t>
        </is>
      </c>
      <c r="E24" s="5" t="inlineStr">
        <is>
          <t>200,00</t>
        </is>
      </c>
      <c r="F24" s="4" t="inlineStr">
        <is>
          <t>50.00</t>
        </is>
      </c>
    </row>
    <row collapsed="false" customFormat="false" customHeight="false" hidden="false" ht="12.1" outlineLevel="0" r="25">
      <c r="A25" s="5" t="s">
        <f>=HYPERLINK("https://leilaoonline.net/lote/detalhe/27234", "015")</f>
      </c>
      <c r="B25" s="4" t="s">
        <f>=HYPERLINK("https://leilaoonline.net/lote/detalhe/27234", "30 GARRAFAS DE CACHAÇA SABOR GUARANÁ, 700ml CADA GARRAFA")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250,00</t>
        </is>
      </c>
      <c r="F25" s="4" t="inlineStr">
        <is>
          <t>50.00</t>
        </is>
      </c>
    </row>
    <row collapsed="false" customFormat="false" customHeight="false" hidden="false" ht="12.1" outlineLevel="0" r="26">
      <c r="A26" s="5" t="s">
        <f>=HYPERLINK("https://leilaoonline.net/lote/detalhe/27252", "016")</f>
      </c>
      <c r="B26" s="4" t="s">
        <f>=HYPERLINK("https://leilaoonline.net/lote/detalhe/27252", "10 UNIDADES DE CANTIL EM INOX, 240ml CADA, CHEIOS DE VODKA.(Novo na Caixa).")</f>
      </c>
      <c r="C26" s="4" t="inlineStr">
        <is>
          <t>Vendido</t>
        </is>
      </c>
      <c r="D26" s="4" t="inlineStr">
        <is>
          <t>3</t>
        </is>
      </c>
      <c r="E26" s="5" t="inlineStr">
        <is>
          <t>200,00</t>
        </is>
      </c>
      <c r="F26" s="4" t="inlineStr">
        <is>
          <t>50.00</t>
        </is>
      </c>
    </row>
    <row collapsed="false" customFormat="false" customHeight="false" hidden="false" ht="12.1" outlineLevel="0" r="27">
      <c r="A27" s="5" t="s">
        <f>=HYPERLINK("https://leilaoonline.net/lote/detalhe/27233", "017")</f>
      </c>
      <c r="B27" s="4" t="s">
        <f>=HYPERLINK("https://leilaoonline.net/lote/detalhe/27233", "30 GARRAFAS DE CACHAÇA SABOR PEQUI, 700ml CADA GARRAFA")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250,00</t>
        </is>
      </c>
      <c r="F27" s="4" t="inlineStr">
        <is>
          <t>50.00</t>
        </is>
      </c>
    </row>
    <row collapsed="false" customFormat="false" customHeight="false" hidden="false" ht="12.1" outlineLevel="0" r="28">
      <c r="A28" s="5" t="s">
        <f>=HYPERLINK("https://leilaoonline.net/lote/detalhe/27266", "018")</f>
      </c>
      <c r="B28" s="4" t="s">
        <f>=HYPERLINK("https://leilaoonline.net/lote/detalhe/27266", " LOTE C/ 50 GARRAFAS DE CACHAÇA AMARELINHA. 720ml CADA, ENVELHECIDAS DIRETO DE BARRIS DE CARVALHO.")</f>
      </c>
      <c r="C28" s="4" t="inlineStr">
        <is>
          <t>Não vendido</t>
        </is>
      </c>
      <c r="D28" s="4" t="inlineStr">
        <is>
          <t>1</t>
        </is>
      </c>
      <c r="E28" s="5" t="inlineStr">
        <is>
          <t>200,00</t>
        </is>
      </c>
      <c r="F28" s="4" t="inlineStr">
        <is>
          <t>50.00</t>
        </is>
      </c>
    </row>
    <row collapsed="false" customFormat="false" customHeight="false" hidden="false" ht="12.1" outlineLevel="0" r="29">
      <c r="A29" s="5" t="s">
        <f>=HYPERLINK("https://leilaoonline.net/lote/detalhe/27236", "019")</f>
      </c>
      <c r="B29" s="4" t="s">
        <f>=HYPERLINK("https://leilaoonline.net/lote/detalhe/27236", " 30 GARRAFAS DE CACHAÇA CANELINHA MEL - 700ml CADA GARRAF")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250,00</t>
        </is>
      </c>
      <c r="F29" s="4" t="inlineStr">
        <is>
          <t>50.00</t>
        </is>
      </c>
    </row>
    <row collapsed="false" customFormat="false" customHeight="false" hidden="false" ht="12.1" outlineLevel="0" r="30">
      <c r="A30" s="5" t="s">
        <f>=HYPERLINK("https://leilaoonline.net/lote/detalhe/27267", "020")</f>
      </c>
      <c r="B30" s="4" t="s">
        <f>=HYPERLINK("https://leilaoonline.net/lote/detalhe/27267", " LOTE C/ 50 GARRAFAS DE CACHAÇA PRATA. 720ml CADA, ENVELHECIDAS NO BARRIL DE MADEIRA")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200,00</t>
        </is>
      </c>
      <c r="F30" s="4" t="inlineStr">
        <is>
          <t>50.00</t>
        </is>
      </c>
    </row>
    <row collapsed="false" customFormat="false" customHeight="false" hidden="false" ht="12.1" outlineLevel="0" r="31">
      <c r="A31" s="5" t="s">
        <f>=HYPERLINK("https://leilaoonline.net/lote/detalhe/27242", "021")</f>
      </c>
      <c r="B31" s="4" t="s">
        <f>=HYPERLINK("https://leilaoonline.net/lote/detalhe/27242", "30 GARRAFAS DE CACHAÇA COQUINHO MEL - 700ml CADA GARRAFA")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250,00</t>
        </is>
      </c>
      <c r="F31" s="4" t="inlineStr">
        <is>
          <t>50.00</t>
        </is>
      </c>
    </row>
    <row collapsed="false" customFormat="false" customHeight="false" hidden="false" ht="12.1" outlineLevel="0" r="32">
      <c r="A32" s="5" t="s">
        <f>=HYPERLINK("https://leilaoonline.net/lote/detalhe/27648", "022")</f>
      </c>
      <c r="B32" s="4" t="s">
        <f>=HYPERLINK("https://leilaoonline.net/lote/detalhe/27648", "BARRIL DE CARVALHO 100 LITROS, PARA ARMAZENAR E ENVELHECER CACHAÇA.")</f>
      </c>
      <c r="C32" s="4" t="inlineStr">
        <is>
          <t>Não vendido</t>
        </is>
      </c>
      <c r="D32" s="4" t="inlineStr">
        <is>
          <t>1</t>
        </is>
      </c>
      <c r="E32" s="5" t="inlineStr">
        <is>
          <t>350,00</t>
        </is>
      </c>
      <c r="F32" s="4" t="inlineStr">
        <is>
          <t>50.00</t>
        </is>
      </c>
    </row>
    <row collapsed="false" customFormat="false" customHeight="false" hidden="false" ht="12.1" outlineLevel="0" r="33">
      <c r="A33" s="5" t="s">
        <f>=HYPERLINK("https://leilaoonline.net/lote/detalhe/27235", "023")</f>
      </c>
      <c r="B33" s="4" t="s">
        <f>=HYPERLINK("https://leilaoonline.net/lote/detalhe/27235", "30 GARRAFAS DE CACHAÇA AMARULA MEL - 700ml CADA GARRAFA")</f>
      </c>
      <c r="C33" s="4" t="inlineStr">
        <is>
          <t>Não vendido</t>
        </is>
      </c>
      <c r="D33" s="4" t="inlineStr">
        <is>
          <t>1</t>
        </is>
      </c>
      <c r="E33" s="5" t="inlineStr">
        <is>
          <t>250,00</t>
        </is>
      </c>
      <c r="F33" s="4" t="inlineStr">
        <is>
          <t>50.00</t>
        </is>
      </c>
    </row>
    <row collapsed="false" customFormat="false" customHeight="false" hidden="false" ht="12.1" outlineLevel="0" r="34">
      <c r="A34" s="5" t="s">
        <f>=HYPERLINK("https://leilaoonline.net/lote/detalhe/27254", "024")</f>
      </c>
      <c r="B34" s="4" t="s">
        <f>=HYPERLINK("https://leilaoonline.net/lote/detalhe/27254", " 30 GARRAFAS DE CACHAÇA SABOR BLEND, 700ml CADA GARRAFA")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250,00</t>
        </is>
      </c>
      <c r="F34" s="4" t="inlineStr">
        <is>
          <t>50.00</t>
        </is>
      </c>
    </row>
    <row collapsed="false" customFormat="false" customHeight="false" hidden="false" ht="12.1" outlineLevel="0" r="35">
      <c r="A35" s="5" t="s">
        <f>=HYPERLINK("https://leilaoonline.net/lote/detalhe/27253", "025")</f>
      </c>
      <c r="B35" s="4" t="s">
        <f>=HYPERLINK("https://leilaoonline.net/lote/detalhe/27253", " 30 GARRAFAS DE CACHAÇA SABOR UMBURANA MEL, 700ml CADA GARRAFA")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250,00</t>
        </is>
      </c>
      <c r="F35" s="4" t="inlineStr">
        <is>
          <t>50.00</t>
        </is>
      </c>
    </row>
    <row collapsed="false" customFormat="false" customHeight="false" hidden="false" ht="12.1" outlineLevel="0" r="36">
      <c r="A36" s="5" t="s">
        <f>=HYPERLINK("https://leilaoonline.net/lote/detalhe/27231", "026")</f>
      </c>
      <c r="B36" s="4" t="s">
        <f>=HYPERLINK("https://leilaoonline.net/lote/detalhe/27231", "30 GARRAFAS DE VODKA 96, 1000ml CADA GARRAFA")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250,00</t>
        </is>
      </c>
      <c r="F36" s="4" t="inlineStr">
        <is>
          <t>50.00</t>
        </is>
      </c>
    </row>
    <row collapsed="false" customFormat="false" customHeight="false" hidden="false" ht="12.1" outlineLevel="0" r="37">
      <c r="A37" s="5" t="s">
        <f>=HYPERLINK("https://leilaoonline.net/lote/detalhe/27650", "027")</f>
      </c>
      <c r="B37" s="4" t="s">
        <f>=HYPERLINK("https://leilaoonline.net/lote/detalhe/27650", "03 Garrafas de Bebidas, Sendo 01 Licor Amarula, 01 Vinho Cabernet Reserva Especial Salton Classic e 01 Vinho Bruta Safra de 2013.")</f>
      </c>
      <c r="C37" s="4" t="inlineStr">
        <is>
          <t>Não vendido</t>
        </is>
      </c>
      <c r="D37" s="4" t="inlineStr">
        <is>
          <t>1</t>
        </is>
      </c>
      <c r="E37" s="5" t="inlineStr">
        <is>
          <t>80,00</t>
        </is>
      </c>
      <c r="F37" s="4" t="inlineStr">
        <is>
          <t>50.00</t>
        </is>
      </c>
    </row>
    <row collapsed="false" customFormat="false" customHeight="false" hidden="false" ht="12.1" outlineLevel="0" r="38">
      <c r="A38" s="5" t="s">
        <f>=HYPERLINK("https://leilaoonline.net/lote/detalhe/27269", "028")</f>
      </c>
      <c r="B38" s="4" t="s">
        <f>=HYPERLINK("https://leilaoonline.net/lote/detalhe/27269", "LOTE COM: 30 GARRAFAS DE CACHAÇA AMARELINHA ENVELHECIDA DIRETO DO BARRIL DE CARVALHO. (720 ml cada garrafa)")</f>
      </c>
      <c r="C38" s="4" t="inlineStr">
        <is>
          <t>Vendido</t>
        </is>
      </c>
      <c r="D38" s="4" t="inlineStr">
        <is>
          <t>1</t>
        </is>
      </c>
      <c r="E38" s="5" t="inlineStr">
        <is>
          <t>350,00</t>
        </is>
      </c>
      <c r="F38" s="4" t="inlineStr">
        <is>
          <t>50.00</t>
        </is>
      </c>
    </row>
    <row collapsed="false" customFormat="false" customHeight="false" hidden="false" ht="12.1" outlineLevel="0" r="39">
      <c r="A39" s="5" t="s">
        <f>=HYPERLINK("https://leilaoonline.net/lote/detalhe/27244", "029")</f>
      </c>
      <c r="B39" s="4" t="s">
        <f>=HYPERLINK("https://leilaoonline.net/lote/detalhe/27244", " 04 UNIDADES DE PINGOMETROS, SENDO A GARRAFA DE 1000ml C/ SUPORTE DE PAREDE,  TORNEIRA E ROLHA, CHEIO DE CACHAÇA AMARELINHA ENVELHECIDA")</f>
      </c>
      <c r="C39" s="4" t="inlineStr">
        <is>
          <t>Não vendido</t>
        </is>
      </c>
      <c r="D39" s="4" t="inlineStr">
        <is>
          <t>1</t>
        </is>
      </c>
      <c r="E39" s="5" t="inlineStr">
        <is>
          <t>50,00</t>
        </is>
      </c>
      <c r="F39" s="4" t="inlineStr">
        <is>
          <t>50.00</t>
        </is>
      </c>
    </row>
    <row collapsed="false" customFormat="false" customHeight="false" hidden="false" ht="12.1" outlineLevel="0" r="40">
      <c r="A40" s="5" t="s">
        <f>=HYPERLINK("https://leilaoonline.net/lote/detalhe/27649", "030")</f>
      </c>
      <c r="B40" s="4" t="s">
        <f>=HYPERLINK("https://leilaoonline.net/lote/detalhe/27649", "03 - Garrafas de Tequila José Cuervo.")</f>
      </c>
      <c r="C40" s="4" t="inlineStr">
        <is>
          <t>Não vendido</t>
        </is>
      </c>
      <c r="D40" s="4" t="inlineStr">
        <is>
          <t>1</t>
        </is>
      </c>
      <c r="E40" s="5" t="inlineStr">
        <is>
          <t>80,00</t>
        </is>
      </c>
      <c r="F40" s="4" t="inlineStr">
        <is>
          <t>50.00</t>
        </is>
      </c>
    </row>
    <row collapsed="false" customFormat="false" customHeight="false" hidden="false" ht="12.1" outlineLevel="0" r="41">
      <c r="A41" s="5" t="s">
        <f>=HYPERLINK("https://leilaoonline.net/lote/detalhe/27245", "031")</f>
      </c>
      <c r="B41" s="4" t="s">
        <f>=HYPERLINK("https://leilaoonline.net/lote/detalhe/27245", " 04 PINGOMETROS DE PAREDE MOD. TELHA. SENDO, GARRAFA DE 1.000 ml CHEIA DE CACHAÇA, SUPORTE , ROLHA E TORNEIRA CROMADA.")</f>
      </c>
      <c r="C41" s="4" t="inlineStr">
        <is>
          <t>Vendido</t>
        </is>
      </c>
      <c r="D41" s="4" t="inlineStr">
        <is>
          <t>2</t>
        </is>
      </c>
      <c r="E41" s="5" t="inlineStr">
        <is>
          <t>160,00</t>
        </is>
      </c>
      <c r="F41" s="4" t="inlineStr">
        <is>
          <t>50.00</t>
        </is>
      </c>
    </row>
    <row collapsed="false" customFormat="false" customHeight="false" hidden="false" ht="12.1" outlineLevel="0" r="42">
      <c r="A42" s="5" t="s">
        <f>=HYPERLINK("https://leilaoonline.net/lote/detalhe/27271", "032")</f>
      </c>
      <c r="B42" s="4" t="s">
        <f>=HYPERLINK("https://leilaoonline.net/lote/detalhe/27271", "LOTE COM: 30 GARRAFAS DE CACHAÇA SABOR JABUTICABA.")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250,00</t>
        </is>
      </c>
      <c r="F42" s="4" t="inlineStr">
        <is>
          <t>50.00</t>
        </is>
      </c>
    </row>
    <row collapsed="false" customFormat="false" customHeight="false" hidden="false" ht="12.1" outlineLevel="0" r="43">
      <c r="A43" s="5" t="s">
        <f>=HYPERLINK("https://leilaoonline.net/lote/detalhe/28311", "033")</f>
      </c>
      <c r="B43" s="4" t="s">
        <f>=HYPERLINK("https://leilaoonline.net/lote/detalhe/28311", "10 UNIDADES DE CANTIL EM INOX, 240ml CADA, CHEIOS DE VODKA.(Novo na Caixa).")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200,00</t>
        </is>
      </c>
      <c r="F43" s="4" t="inlineStr">
        <is>
          <t>50.00</t>
        </is>
      </c>
    </row>
    <row collapsed="false" customFormat="false" customHeight="false" hidden="false" ht="12.1" outlineLevel="0" r="44">
      <c r="A44" s="5" t="s">
        <f>=HYPERLINK("https://leilaoonline.net/lote/detalhe/28351", "034")</f>
      </c>
      <c r="B44" s="4" t="s">
        <f>=HYPERLINK("https://leilaoonline.net/lote/detalhe/28351", " 30 GARRAFAS DE CACHAÇA SABOR UMBURANA MEL, 700ml CADA GARRAFA")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250,00</t>
        </is>
      </c>
      <c r="F44" s="4" t="inlineStr">
        <is>
          <t>50.00</t>
        </is>
      </c>
    </row>
    <row collapsed="false" customFormat="false" customHeight="false" hidden="false" ht="12.1" outlineLevel="0" r="45">
      <c r="A45" s="5" t="s">
        <f>=HYPERLINK("https://leilaoonline.net/lote/detalhe/27246", "035")</f>
      </c>
      <c r="B45" s="4" t="s">
        <f>=HYPERLINK("https://leilaoonline.net/lote/detalhe/27246", "04 PINGOMETROS DE MESA MODELO CAPELA. COM GARRAFA DE 1.000 ml CHEIO DE CACHAÇA AMARELINHA ENVELHECIDA EM CARVALHO, TORNEIRA CROMADA E ROLHA")</f>
      </c>
      <c r="C45" s="4" t="inlineStr">
        <is>
          <t>Vendido</t>
        </is>
      </c>
      <c r="D45" s="4" t="inlineStr">
        <is>
          <t>4</t>
        </is>
      </c>
      <c r="E45" s="5" t="inlineStr">
        <is>
          <t>170,00</t>
        </is>
      </c>
      <c r="F45" s="4" t="inlineStr">
        <is>
          <t>50.00</t>
        </is>
      </c>
    </row>
    <row collapsed="false" customFormat="false" customHeight="false" hidden="false" ht="12.1" outlineLevel="0" r="46">
      <c r="A46" s="5" t="s">
        <f>=HYPERLINK("https://leilaoonline.net/lote/detalhe/28313", "036")</f>
      </c>
      <c r="B46" s="4" t="s">
        <f>=HYPERLINK("https://leilaoonline.net/lote/detalhe/28313", "01 BARRIL DE CARVALHO ARTESANAL CAPACIDADE (1,4 LITRO), CHEIO DE CACHAÇA ARTESANAL AMARELINHA ENVELHECIDA NO BARRIL DE CARVALHO")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100,00</t>
        </is>
      </c>
      <c r="F46" s="4" t="inlineStr">
        <is>
          <t>50.00</t>
        </is>
      </c>
    </row>
    <row collapsed="false" customFormat="false" customHeight="false" hidden="false" ht="12.1" outlineLevel="0" r="47">
      <c r="A47" s="5" t="s">
        <f>=HYPERLINK("https://leilaoonline.net/lote/detalhe/28352", "037")</f>
      </c>
      <c r="B47" s="4" t="s">
        <f>=HYPERLINK("https://leilaoonline.net/lote/detalhe/28352", "30 GARRAFAS DE CACHAÇA SABOR COQUINHO COM MEL")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250,00</t>
        </is>
      </c>
      <c r="F47" s="4" t="inlineStr">
        <is>
          <t>50.00</t>
        </is>
      </c>
    </row>
    <row collapsed="false" customFormat="false" customHeight="false" hidden="false" ht="12.1" outlineLevel="0" r="48">
      <c r="A48" s="5" t="s">
        <f>=HYPERLINK("https://leilaoonline.net/lote/detalhe/28353", "038")</f>
      </c>
      <c r="B48" s="4" t="s">
        <f>=HYPERLINK("https://leilaoonline.net/lote/detalhe/28353", "30 GARRAFAS DE CACHAÇA SABOR AMARULA")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250,00</t>
        </is>
      </c>
      <c r="F48" s="4" t="inlineStr">
        <is>
          <t>50.00</t>
        </is>
      </c>
    </row>
    <row collapsed="false" customFormat="false" customHeight="false" hidden="false" ht="12.1" outlineLevel="0" r="49">
      <c r="A49" s="5" t="s">
        <f>=HYPERLINK("https://leilaoonline.net/lote/detalhe/27243", "039")</f>
      </c>
      <c r="B49" s="4" t="s">
        <f>=HYPERLINK("https://leilaoonline.net/lote/detalhe/27243", " 30 GARRAFAS DE VINHOS, TINTO SUAVE, TINTO SECO, BRANCO SUAVE, BRANCO SECO E ROSADO, SAFRA DELVIGO LEGÍTIMO, DE SANTA CATARINA")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300,00</t>
        </is>
      </c>
      <c r="F49" s="4" t="inlineStr">
        <is>
          <t>50.00</t>
        </is>
      </c>
    </row>
    <row collapsed="false" customFormat="false" customHeight="false" hidden="false" ht="12.1" outlineLevel="0" r="50">
      <c r="A50" s="5" t="s">
        <f>=HYPERLINK("https://leilaoonline.net/lote/detalhe/27257", "040")</f>
      </c>
      <c r="B50" s="4" t="s">
        <f>=HYPERLINK("https://leilaoonline.net/lote/detalhe/27257", " 30 GARRAFAS DE VINHO TINTO SUAVE. SAFRA DELVIGO. LEGÍTIMO DE SANTA CATARINA")</f>
      </c>
      <c r="C50" s="4" t="inlineStr">
        <is>
          <t>Vendido</t>
        </is>
      </c>
      <c r="D50" s="4" t="inlineStr">
        <is>
          <t>1</t>
        </is>
      </c>
      <c r="E50" s="5" t="inlineStr">
        <is>
          <t>300,00</t>
        </is>
      </c>
      <c r="F50" s="4" t="inlineStr">
        <is>
          <t>50.00</t>
        </is>
      </c>
    </row>
    <row collapsed="false" customFormat="false" customHeight="false" hidden="false" ht="12.1" outlineLevel="0" r="51">
      <c r="A51" s="5" t="s">
        <f>=HYPERLINK("https://leilaoonline.net/lote/detalhe/27258", "041")</f>
      </c>
      <c r="B51" s="4" t="s">
        <f>=HYPERLINK("https://leilaoonline.net/lote/detalhe/27258", " 30 GARRAFAS DE VINHO TINTO SECO. SAFRA DELVIGO. LEGÍTIMO DE SANTA CATARINA")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300,00</t>
        </is>
      </c>
      <c r="F51" s="4" t="inlineStr">
        <is>
          <t>50.00</t>
        </is>
      </c>
    </row>
    <row collapsed="false" customFormat="false" customHeight="false" hidden="false" ht="12.1" outlineLevel="0" r="52">
      <c r="A52" s="5" t="s">
        <f>=HYPERLINK("https://leilaoonline.net/lote/detalhe/27255", "042")</f>
      </c>
      <c r="B52" s="4" t="s">
        <f>=HYPERLINK("https://leilaoonline.net/lote/detalhe/27255", " 30 GARRAFAS DE VINHO BRANCO SUAVE. SAFRA DELVIGO. LEGÍTIMO DE SANTA CATARINA")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300,00</t>
        </is>
      </c>
      <c r="F52" s="4" t="inlineStr">
        <is>
          <t>50.00</t>
        </is>
      </c>
    </row>
    <row collapsed="false" customFormat="false" customHeight="false" hidden="false" ht="12.1" outlineLevel="0" r="53">
      <c r="A53" s="5" t="s">
        <f>=HYPERLINK("https://leilaoonline.net/lote/detalhe/28354", "043")</f>
      </c>
      <c r="B53" s="4" t="s">
        <f>=HYPERLINK("https://leilaoonline.net/lote/detalhe/28354", " 01 BARRIL DE CARVALHO ARTESANAL CAPACIDADE (7,0 LITROS), CHEIO DE CACHAÇA ARTESANAL AMARELINHA ENVELHECIDA NO BARRIL DE CARVALHO")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150,00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=HYPERLINK("https://leilaoonline.net/lote/detalhe/27256", "044")</f>
      </c>
      <c r="B54" s="4" t="s">
        <f>=HYPERLINK("https://leilaoonline.net/lote/detalhe/27256", " 30 GARRAFAS DE VINHO ROSADO. SAFRA DELVIGO. LEGÍTIMO DE SANTA CATARINA")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300,00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=HYPERLINK("https://leilaoonline.net/lote/detalhe/27260", "045")</f>
      </c>
      <c r="B55" s="4" t="s">
        <f>=HYPERLINK("https://leilaoonline.net/lote/detalhe/27260", "LOTE COM 30 GARRAFAS DE VINHO TINTO SECO.")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300,00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=HYPERLINK("https://leilaoonline.net/lote/detalhe/27259", "046")</f>
      </c>
      <c r="B56" s="4" t="s">
        <f>=HYPERLINK("https://leilaoonline.net/lote/detalhe/27259", "LOTE COM 30 GARRAFAS DE VINHO TINTO SUAVE.")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300,00</t>
        </is>
      </c>
      <c r="F56" s="4" t="inlineStr">
        <is>
          <t>50.00</t>
        </is>
      </c>
    </row>
    <row collapsed="false" customFormat="false" customHeight="false" hidden="false" ht="12.1" outlineLevel="0" r="57">
      <c r="A57" s="5" t="s">
        <f>=HYPERLINK("https://leilaoonline.net/lote/detalhe/27261", "047")</f>
      </c>
      <c r="B57" s="4" t="s">
        <f>=HYPERLINK("https://leilaoonline.net/lote/detalhe/27261", "10 GARRAFÕES DE VINHO TINTO SUAVE. 02 LITROS CADA..")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200,00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=HYPERLINK("https://leilaoonline.net/lote/detalhe/28312", "048")</f>
      </c>
      <c r="B58" s="4" t="s">
        <f>=HYPERLINK("https://leilaoonline.net/lote/detalhe/28312", "10 UNIDADES DE CANTIL EM INOX, 240ml CADA, CHEIOS DE VODKA.(Novo na Caixa).")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200,00</t>
        </is>
      </c>
      <c r="F58" s="4" t="inlineStr">
        <is>
          <t>50.00</t>
        </is>
      </c>
    </row>
    <row collapsed="false" customFormat="false" customHeight="false" hidden="false" ht="12.1" outlineLevel="0" r="59">
      <c r="A59" s="5" t="s">
        <f>=HYPERLINK("https://leilaoonline.net/lote/detalhe/28355", "049")</f>
      </c>
      <c r="B59" s="4" t="s">
        <f>=HYPERLINK("https://leilaoonline.net/lote/detalhe/28355", " 01 BARRIL DE CARVALHO ARTESANAL CAPACIDADE (7,0 LITROS), CHEIO DE CACHAÇA ARTESANAL AMARELINHA ENVELHECIDA NO BARRIL DE CARVALHO")</f>
      </c>
      <c r="C59" s="4" t="inlineStr">
        <is>
          <t>Vendido</t>
        </is>
      </c>
      <c r="D59" s="4" t="inlineStr">
        <is>
          <t>2</t>
        </is>
      </c>
      <c r="E59" s="5" t="inlineStr">
        <is>
          <t>200,00</t>
        </is>
      </c>
      <c r="F59" s="4" t="inlineStr">
        <is>
          <t>50.00</t>
        </is>
      </c>
    </row>
    <row collapsed="false" customFormat="false" customHeight="false" hidden="false" ht="12.1" outlineLevel="0" r="60">
      <c r="A60" s="5" t="s">
        <f>=HYPERLINK("https://leilaoonline.net/lote/detalhe/27262", "050")</f>
      </c>
      <c r="B60" s="4" t="s">
        <f>=HYPERLINK("https://leilaoonline.net/lote/detalhe/27262", "10 GARRAFÕES DE VINHO TINTO SECO. 02 LITROS CADA..")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200,00</t>
        </is>
      </c>
      <c r="F60" s="4" t="inlineStr">
        <is>
          <t>50.00</t>
        </is>
      </c>
    </row>
    <row collapsed="false" customFormat="false" customHeight="false" hidden="false" ht="12.1" outlineLevel="0" r="61">
      <c r="A61" s="5" t="s">
        <f>=HYPERLINK("https://leilaoonline.net/lote/detalhe/27263", "053")</f>
      </c>
      <c r="B61" s="4" t="s">
        <f>=HYPERLINK("https://leilaoonline.net/lote/detalhe/27263", " 30 GARRAFAS, SENDO: 10 DE LICOR DE COQUINHO MEL, 10 DE COQUETEL DE PÊSSEGO E 10 DE COQUETEL DE MARACUJÁ.")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250,00</t>
        </is>
      </c>
      <c r="F61" s="4" t="inlineStr">
        <is>
          <t>50.00</t>
        </is>
      </c>
    </row>
    <row collapsed="false" customFormat="false" customHeight="false" hidden="false" ht="12.1" outlineLevel="0" r="62">
      <c r="A62" s="5" t="s">
        <f>=HYPERLINK("https://leilaoonline.net/lote/detalhe/27268", "061")</f>
      </c>
      <c r="B62" s="4" t="s">
        <f>=HYPERLINK("https://leilaoonline.net/lote/detalhe/27268", "01 BARRIL DE CARVALHO ARTESANAL CAPACIDADE (1,4 LITRO), CHEIO DE CACHAÇA ARTESANAL AMARELINHA ENVELHECIDA NO BARRIL DE CARVALHO")</f>
      </c>
      <c r="C62" s="4" t="inlineStr">
        <is>
          <t>Vendido</t>
        </is>
      </c>
      <c r="D62" s="4" t="inlineStr">
        <is>
          <t>2</t>
        </is>
      </c>
      <c r="E62" s="5" t="inlineStr">
        <is>
          <t>100,00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=HYPERLINK("https://leilaoonline.net/lote/detalhe/27397", "062")</f>
      </c>
      <c r="B63" s="4" t="s">
        <f>=HYPERLINK("https://leilaoonline.net/lote/detalhe/27397", "30 GARRAFAS DE CACHAÇA BLEND AMADEIRADA, 700ml CADA GARRAFA")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250,00</t>
        </is>
      </c>
      <c r="F63" s="4" t="inlineStr">
        <is>
          <t>50.00</t>
        </is>
      </c>
    </row>
    <row collapsed="false" customFormat="false" customHeight="false" hidden="false" ht="12.1" outlineLevel="0" r="64">
      <c r="A64" s="5" t="s">
        <f>=HYPERLINK("https://leilaoonline.net/lote/detalhe/27398", "063")</f>
      </c>
      <c r="B64" s="4" t="s">
        <f>=HYPERLINK("https://leilaoonline.net/lote/detalhe/27398", "30 GARRAFAS DE CACHAÇA BLUE")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250,00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=HYPERLINK("https://leilaoonline.net/lote/detalhe/27399", "064")</f>
      </c>
      <c r="B65" s="4" t="s">
        <f>=HYPERLINK("https://leilaoonline.net/lote/detalhe/27399", "30 GARRAFAS DE CACHAÇA SABOR AMARULA, 700ml CADA GARRAFA")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250,00</t>
        </is>
      </c>
      <c r="F65" s="4" t="inlineStr">
        <is>
          <t>50.00</t>
        </is>
      </c>
    </row>
    <row collapsed="false" customFormat="false" customHeight="false" hidden="false" ht="12.1" outlineLevel="0" r="66">
      <c r="A66" s="5" t="s">
        <f>=HYPERLINK("https://leilaoonline.net/lote/detalhe/28088", "065")</f>
      </c>
      <c r="B66" s="4" t="s">
        <f>=HYPERLINK("https://leilaoonline.net/lote/detalhe/28088", "30 GARRAFAS DE CACHAÇA DE CARVALHO 720ml CADA GARRAFA")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250,00</t>
        </is>
      </c>
      <c r="F66" s="4" t="inlineStr">
        <is>
          <t>50.00</t>
        </is>
      </c>
    </row>
    <row collapsed="false" customFormat="false" customHeight="false" hidden="false" ht="12.1" outlineLevel="0" r="67">
      <c r="A67" s="5" t="s">
        <f>=HYPERLINK("https://leilaoonline.net/lote/detalhe/28314", "066")</f>
      </c>
      <c r="B67" s="4" t="s">
        <f>=HYPERLINK("https://leilaoonline.net/lote/detalhe/28314", "01 BARRIL DE CARVALHO ARTESANAL CAPACIDADE (1,4 LITRO), CHEIO DE CACHAÇA ARTESANAL AMARELINHA ENVELHECIDA NO BARRIL DE CARVALHO")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100,00</t>
        </is>
      </c>
      <c r="F67" s="4" t="inlineStr">
        <is>
          <t>50.00</t>
        </is>
      </c>
    </row>
    <row collapsed="false" customFormat="false" customHeight="false" hidden="false" ht="12.1" outlineLevel="0" r="68">
      <c r="A68" s="5" t="s">
        <f>=HYPERLINK("https://leilaoonline.net/lote/detalhe/27651", "099")</f>
      </c>
      <c r="B68" s="4" t="s">
        <f>=HYPERLINK("https://leilaoonline.net/lote/detalhe/27651", "04 QUILOS DE SEMENTE DE UMBURANA/ AMBURANA, UTILIZADA EM ENVELHECIMENTO DE CACHAÇA OU PARA PLANTIOS, SUA MADEIRA É NOBRE , UTILIZADA NA FABRICAÇÃO DE BARRIL/ DORNAS PARA ARMAZENAMENTO DE CACHAÇA OU ENVELHECIMENTO")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150,00</t>
        </is>
      </c>
      <c r="F68" s="4" t="inlineStr">
        <is>
          <t>50.00</t>
        </is>
      </c>
    </row>
    <row collapsed="false" customFormat="false" customHeight="false" hidden="false" ht="12.1" outlineLevel="0" r="69">
      <c r="A69" s="5" t="s">
        <f>=HYPERLINK("https://leilaoonline.net/lote/detalhe/27395", "101")</f>
      </c>
      <c r="B69" s="4" t="s">
        <f>=HYPERLINK("https://leilaoonline.net/lote/detalhe/27395", "Aprox. 50 un. de Cartuchos HP Originais (SEM USO)")</f>
      </c>
      <c r="C69" s="4" t="inlineStr">
        <is>
          <t>Vendido</t>
        </is>
      </c>
      <c r="D69" s="4" t="inlineStr">
        <is>
          <t>1</t>
        </is>
      </c>
      <c r="E69" s="5" t="inlineStr">
        <is>
          <t>390,00</t>
        </is>
      </c>
      <c r="F69" s="4" t="inlineStr">
        <is>
          <t>50.00</t>
        </is>
      </c>
    </row>
    <row collapsed="false" customFormat="false" customHeight="false" hidden="false" ht="12.1" outlineLevel="0" r="70">
      <c r="A70" s="5" t="s">
        <f>=HYPERLINK("https://leilaoonline.net/lote/detalhe/27396", "102")</f>
      </c>
      <c r="B70" s="4" t="s">
        <f>=HYPERLINK("https://leilaoonline.net/lote/detalhe/27396", "Sauna a Vapor - Plus Mar Inox - 18 Kw - Socalor (NOVO/ SEM USO)")</f>
      </c>
      <c r="C70" s="4" t="inlineStr">
        <is>
          <t>Vendido</t>
        </is>
      </c>
      <c r="D70" s="4" t="inlineStr">
        <is>
          <t>3</t>
        </is>
      </c>
      <c r="E70" s="5" t="inlineStr">
        <is>
          <t>740,00</t>
        </is>
      </c>
      <c r="F70" s="4" t="inlineStr">
        <is>
          <t>50.00</t>
        </is>
      </c>
    </row>
    <row collapsed="false" customFormat="false" customHeight="false" hidden="false" ht="12.1" outlineLevel="0" r="71">
      <c r="A71" s="5" t="s">
        <f>=HYPERLINK("https://leilaoonline.net/lote/detalhe/27439", "103")</f>
      </c>
      <c r="B71" s="4" t="s">
        <f>=HYPERLINK("https://leilaoonline.net/lote/detalhe/27439", "02 un. de Ar Condicionados Eletrolux (condensador e evaporador) de 60.000 BTU/h")</f>
      </c>
      <c r="C71" s="4" t="inlineStr">
        <is>
          <t>Vendido</t>
        </is>
      </c>
      <c r="D71" s="4" t="inlineStr">
        <is>
          <t>24</t>
        </is>
      </c>
      <c r="E71" s="5" t="inlineStr">
        <is>
          <t>2.140,00</t>
        </is>
      </c>
      <c r="F71" s="4" t="inlineStr">
        <is>
          <t>50.00</t>
        </is>
      </c>
    </row>
    <row collapsed="false" customFormat="false" customHeight="false" hidden="false" ht="12.1" outlineLevel="0" r="72">
      <c r="A72" s="5" t="s">
        <f>=HYPERLINK("https://leilaoonline.net/lote/detalhe/27440", "104")</f>
      </c>
      <c r="B72" s="4" t="s">
        <f>=HYPERLINK("https://leilaoonline.net/lote/detalhe/27440", "02 un. de Climatizador Evaporativo Fog IV (Em funcionamento)")</f>
      </c>
      <c r="C72" s="4" t="inlineStr">
        <is>
          <t>Vendido</t>
        </is>
      </c>
      <c r="D72" s="4" t="inlineStr">
        <is>
          <t>3</t>
        </is>
      </c>
      <c r="E72" s="5" t="inlineStr">
        <is>
          <t>590,00</t>
        </is>
      </c>
      <c r="F72" s="4" t="inlineStr">
        <is>
          <t>50.00</t>
        </is>
      </c>
    </row>
    <row collapsed="false" customFormat="false" customHeight="false" hidden="false" ht="12.1" outlineLevel="0" r="73">
      <c r="A73" s="5" t="s">
        <f>=HYPERLINK("https://leilaoonline.net/lote/detalhe/27447", "105")</f>
      </c>
      <c r="B73" s="4" t="s">
        <f>=HYPERLINK("https://leilaoonline.net/lote/detalhe/27447", "Alforges em Couro Legítimo para motocicletas")</f>
      </c>
      <c r="C73" s="4" t="inlineStr">
        <is>
          <t>Vendido</t>
        </is>
      </c>
      <c r="D73" s="4" t="inlineStr">
        <is>
          <t>1</t>
        </is>
      </c>
      <c r="E73" s="5" t="inlineStr">
        <is>
          <t>150,00</t>
        </is>
      </c>
      <c r="F73" s="4" t="inlineStr">
        <is>
          <t>50.00</t>
        </is>
      </c>
    </row>
    <row collapsed="false" customFormat="false" customHeight="false" hidden="false" ht="12.1" outlineLevel="0" r="74">
      <c r="A74" s="5" t="s">
        <f>=HYPERLINK("https://leilaoonline.net/lote/detalhe/27448", "106")</f>
      </c>
      <c r="B74" s="4" t="s">
        <f>=HYPERLINK("https://leilaoonline.net/lote/detalhe/27448", "04 un. de TV's/ Monitor, sendo: 02 de 24" e 02 de 42" (sendo uma 3D)")</f>
      </c>
      <c r="C74" s="4" t="inlineStr">
        <is>
          <t>Vendido</t>
        </is>
      </c>
      <c r="D74" s="4" t="inlineStr">
        <is>
          <t>7</t>
        </is>
      </c>
      <c r="E74" s="5" t="inlineStr">
        <is>
          <t>690,00</t>
        </is>
      </c>
      <c r="F74" s="4" t="inlineStr">
        <is>
          <t>50.00</t>
        </is>
      </c>
    </row>
    <row collapsed="false" customFormat="false" customHeight="false" hidden="false" ht="12.1" outlineLevel="0" r="75">
      <c r="A75" s="5" t="s">
        <f>=HYPERLINK("https://leilaoonline.net/lote/detalhe/27450", "107")</f>
      </c>
      <c r="B75" s="4" t="s">
        <f>=HYPERLINK("https://leilaoonline.net/lote/detalhe/27450", "LOTE COM: 02 monitores (20" e 15"), 03 nobreaks, 01 estabilizador, 02 centrais de monitoramento de vídeo, 01 impressora HP, 01 central de alarme, 01 lâmpada de emergência e 11 headphones")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240,00</t>
        </is>
      </c>
      <c r="F75" s="4" t="inlineStr">
        <is>
          <t>50.00</t>
        </is>
      </c>
    </row>
    <row collapsed="false" customFormat="false" customHeight="false" hidden="false" ht="12.1" outlineLevel="0" r="76">
      <c r="A76" s="5" t="s">
        <f>=HYPERLINK("https://leilaoonline.net/lote/detalhe/27451", "108")</f>
      </c>
      <c r="B76" s="4" t="s">
        <f>=HYPERLINK("https://leilaoonline.net/lote/detalhe/27451", " BOMBA D ÁGUA , MARCA ALLWEILER GMBH , MADE ALEMANHA ANO 2016 (sem uso)")</f>
      </c>
      <c r="C76" s="4" t="inlineStr">
        <is>
          <t>Vendido</t>
        </is>
      </c>
      <c r="D76" s="4" t="inlineStr">
        <is>
          <t>1</t>
        </is>
      </c>
      <c r="E76" s="5" t="inlineStr">
        <is>
          <t>250,00</t>
        </is>
      </c>
      <c r="F76" s="4" t="inlineStr">
        <is>
          <t>50.00</t>
        </is>
      </c>
    </row>
    <row collapsed="false" customFormat="false" customHeight="false" hidden="false" ht="12.1" outlineLevel="0" r="77">
      <c r="A77" s="5" t="s">
        <f>=HYPERLINK("https://leilaoonline.net/lote/detalhe/27452", "109")</f>
      </c>
      <c r="B77" s="4" t="s">
        <f>=HYPERLINK("https://leilaoonline.net/lote/detalhe/27452", "LOTE ÚNICO: 24 TAPETES  PARA SALA L AMOUR  MING 80 LINHAS (Lotes 110 a 121)")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1.950,00</t>
        </is>
      </c>
      <c r="F77" s="4" t="inlineStr">
        <is>
          <t>50.00</t>
        </is>
      </c>
    </row>
    <row collapsed="false" customFormat="false" customHeight="false" hidden="false" ht="12.1" outlineLevel="0" r="78">
      <c r="A78" s="5" t="s">
        <f>=HYPERLINK("https://leilaoonline.net/lote/detalhe/27287", "110")</f>
      </c>
      <c r="B78" s="4" t="s">
        <f>=HYPERLINK("https://leilaoonline.net/lote/detalhe/27287", "02 UNIDADES DE TAPETE PARA SALA L AMOUR MING 80 LINHAS, COR SALMÃO E MARROM, NOVO ( SEM USO). ( T-01)")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240,00</t>
        </is>
      </c>
      <c r="F78" s="4" t="inlineStr">
        <is>
          <t>50.00</t>
        </is>
      </c>
    </row>
    <row collapsed="false" customFormat="false" customHeight="false" hidden="false" ht="12.1" outlineLevel="0" r="79">
      <c r="A79" s="5" t="s">
        <f>=HYPERLINK("https://leilaoonline.net/lote/detalhe/27286", "111")</f>
      </c>
      <c r="B79" s="4" t="s">
        <f>=HYPERLINK("https://leilaoonline.net/lote/detalhe/27286", " 02 UNIDADES DE TAPETE  PARA SALA L AMOUR  MING 80 LINHAS, COR BEGE E MARROM,  NOVO ( SEM USO). ( T-02)")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240,00</t>
        </is>
      </c>
      <c r="F79" s="4" t="inlineStr">
        <is>
          <t>50.00</t>
        </is>
      </c>
    </row>
    <row collapsed="false" customFormat="false" customHeight="false" hidden="false" ht="12.1" outlineLevel="0" r="80">
      <c r="A80" s="5" t="s">
        <f>=HYPERLINK("https://leilaoonline.net/lote/detalhe/27292", "112")</f>
      </c>
      <c r="B80" s="4" t="s">
        <f>=HYPERLINK("https://leilaoonline.net/lote/detalhe/27292", " 02 UNIDADES DE TAPETE  PARA SALA L AMOUR  MING 80 LINHAS, COR VERMELHA E BEGE,  NOVO ( SEM USO). ( T-03)")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240,00</t>
        </is>
      </c>
      <c r="F80" s="4" t="inlineStr">
        <is>
          <t>50.00</t>
        </is>
      </c>
    </row>
    <row collapsed="false" customFormat="false" customHeight="false" hidden="false" ht="12.1" outlineLevel="0" r="81">
      <c r="A81" s="5" t="s">
        <f>=HYPERLINK("https://leilaoonline.net/lote/detalhe/27290", "113")</f>
      </c>
      <c r="B81" s="4" t="s">
        <f>=HYPERLINK("https://leilaoonline.net/lote/detalhe/27290", " 02 UNIDADES DE TAPETE  PARA SALA L AMOUR  MING 80 LINHAS, COR SALMÃO E MARROM,  NOVO ( SEM USO). ( T-04)")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240,00</t>
        </is>
      </c>
      <c r="F81" s="4" t="inlineStr">
        <is>
          <t>50.00</t>
        </is>
      </c>
    </row>
    <row collapsed="false" customFormat="false" customHeight="false" hidden="false" ht="12.1" outlineLevel="0" r="82">
      <c r="A82" s="5" t="s">
        <f>=HYPERLINK("https://leilaoonline.net/lote/detalhe/27289", "114")</f>
      </c>
      <c r="B82" s="4" t="s">
        <f>=HYPERLINK("https://leilaoonline.net/lote/detalhe/27289", " 02 UNIDADES DE TAPETE  PARA SALA L AMOUR  MING 80 LINHAS, COR AMARELA E AZUL,  NOVO ( SEM USO). ( T-05)")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240,00</t>
        </is>
      </c>
      <c r="F82" s="4" t="inlineStr">
        <is>
          <t>50.00</t>
        </is>
      </c>
    </row>
    <row collapsed="false" customFormat="false" customHeight="false" hidden="false" ht="12.1" outlineLevel="0" r="83">
      <c r="A83" s="5" t="s">
        <f>=HYPERLINK("https://leilaoonline.net/lote/detalhe/27293", "115")</f>
      </c>
      <c r="B83" s="4" t="s">
        <f>=HYPERLINK("https://leilaoonline.net/lote/detalhe/27293", " 02 UNIDADES DE TAPETE  PARA SALA L AMOUR  MING 80 LINHAS, COR BEGE, NOVO ( SEM USO). ( T-06).")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240,00</t>
        </is>
      </c>
      <c r="F83" s="4" t="inlineStr">
        <is>
          <t>50.00</t>
        </is>
      </c>
    </row>
    <row collapsed="false" customFormat="false" customHeight="false" hidden="false" ht="12.1" outlineLevel="0" r="84">
      <c r="A84" s="5" t="s">
        <f>=HYPERLINK("https://leilaoonline.net/lote/detalhe/27300", "116")</f>
      </c>
      <c r="B84" s="4" t="s">
        <f>=HYPERLINK("https://leilaoonline.net/lote/detalhe/27300", " 02 UNIDADES DE TAPETE  PARA SALA L AMOUR  MING 80 LINHAS, COR SALMÃO E AZUL, NOVO ( SEM USO). ( T-07).")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240,00</t>
        </is>
      </c>
      <c r="F84" s="4" t="inlineStr">
        <is>
          <t>50.00</t>
        </is>
      </c>
    </row>
    <row collapsed="false" customFormat="false" customHeight="false" hidden="false" ht="12.1" outlineLevel="0" r="85">
      <c r="A85" s="5" t="s">
        <f>=HYPERLINK("https://leilaoonline.net/lote/detalhe/27302", "117")</f>
      </c>
      <c r="B85" s="4" t="s">
        <f>=HYPERLINK("https://leilaoonline.net/lote/detalhe/27302", " 02 UNIDADES DE TAPETE  PARA SALA L AMOUR  MING 80 LINHAS, COR SALMÃO E BEGE, NOVO ( SEM USO). ( T-08).")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240,00</t>
        </is>
      </c>
      <c r="F85" s="4" t="inlineStr">
        <is>
          <t>50.00</t>
        </is>
      </c>
    </row>
    <row collapsed="false" customFormat="false" customHeight="false" hidden="false" ht="12.1" outlineLevel="0" r="86">
      <c r="A86" s="5" t="s">
        <f>=HYPERLINK("https://leilaoonline.net/lote/detalhe/27296", "118")</f>
      </c>
      <c r="B86" s="4" t="s">
        <f>=HYPERLINK("https://leilaoonline.net/lote/detalhe/27296", " 02 UNIDADES DE TAPETE  PARA SALA L AMOUR  MING 80 LINHAS, COR VERDE E BEGE, NOVO ( SEM USO). ( T-09).")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240,00</t>
        </is>
      </c>
      <c r="F86" s="4" t="inlineStr">
        <is>
          <t>50.00</t>
        </is>
      </c>
    </row>
    <row collapsed="false" customFormat="false" customHeight="false" hidden="false" ht="12.1" outlineLevel="0" r="87">
      <c r="A87" s="5" t="s">
        <f>=HYPERLINK("https://leilaoonline.net/lote/detalhe/27295", "119")</f>
      </c>
      <c r="B87" s="4" t="s">
        <f>=HYPERLINK("https://leilaoonline.net/lote/detalhe/27295", " 02 UNIDADES DE TAPETE  PARA SALA L AMOUR  MING 80 LINHAS, SALMÃO E BEGE, NOVO ( SEM USO). ( T-10).")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240,00</t>
        </is>
      </c>
      <c r="F87" s="4" t="inlineStr">
        <is>
          <t>50.00</t>
        </is>
      </c>
    </row>
    <row collapsed="false" customFormat="false" customHeight="false" hidden="false" ht="12.1" outlineLevel="0" r="88">
      <c r="A88" s="5" t="s">
        <f>=HYPERLINK("https://leilaoonline.net/lote/detalhe/27297", "120")</f>
      </c>
      <c r="B88" s="4" t="s">
        <f>=HYPERLINK("https://leilaoonline.net/lote/detalhe/27297", " 02 UNIDADES DE TAPETE  PARA SALA L AMOUR  MING 80 LINHAS, SALMÃO E AMARELO, NOVO ( SEM USO). ( T-11).")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240,00</t>
        </is>
      </c>
      <c r="F88" s="4" t="inlineStr">
        <is>
          <t>50.00</t>
        </is>
      </c>
    </row>
    <row collapsed="false" customFormat="false" customHeight="false" hidden="false" ht="12.1" outlineLevel="0" r="89">
      <c r="A89" s="5" t="s">
        <f>=HYPERLINK("https://leilaoonline.net/lote/detalhe/27294", "121")</f>
      </c>
      <c r="B89" s="4" t="s">
        <f>=HYPERLINK("https://leilaoonline.net/lote/detalhe/27294", " 02 UNIDADES DE TAPETE  PARA SALA L AMOUR  MING 80 LINHAS, FLORIDO E SALMÃO,  NOVO ( SEM USO). ( T-12).")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240,00</t>
        </is>
      </c>
      <c r="F89" s="4" t="inlineStr">
        <is>
          <t>50.00</t>
        </is>
      </c>
    </row>
    <row collapsed="false" customFormat="false" customHeight="false" hidden="false" ht="12.1" outlineLevel="0" r="90">
      <c r="A90" s="5" t="s">
        <f>=HYPERLINK("https://leilaoonline.net/lote/detalhe/27633", "122")</f>
      </c>
      <c r="B90" s="4" t="s">
        <f>=HYPERLINK("https://leilaoonline.net/lote/detalhe/27633", " COLEÇÃO DE MOEDAS E DINHEIRO ANTIGO, APROX. 1.200 MOEDAS E 12 CÉDULAS")</f>
      </c>
      <c r="C90" s="4" t="inlineStr">
        <is>
          <t>Vendido</t>
        </is>
      </c>
      <c r="D90" s="4" t="inlineStr">
        <is>
          <t>1</t>
        </is>
      </c>
      <c r="E90" s="5" t="inlineStr">
        <is>
          <t>190,00</t>
        </is>
      </c>
      <c r="F90" s="4" t="inlineStr">
        <is>
          <t>50.00</t>
        </is>
      </c>
    </row>
    <row collapsed="false" customFormat="false" customHeight="false" hidden="false" ht="12.1" outlineLevel="0" r="91">
      <c r="A91" s="5" t="s">
        <f>=HYPERLINK("https://leilaoonline.net/lote/detalhe/27634", "123")</f>
      </c>
      <c r="B91" s="4" t="s">
        <f>=HYPERLINK("https://leilaoonline.net/lote/detalhe/27634", " BALEIRO ANTIGO DE 03 ANDARES. DÉCADA DE 1930 ORIGINAL.")</f>
      </c>
      <c r="C91" s="4" t="inlineStr">
        <is>
          <t>Não vendido</t>
        </is>
      </c>
      <c r="D91" s="4" t="inlineStr">
        <is>
          <t>1</t>
        </is>
      </c>
      <c r="E91" s="5" t="inlineStr">
        <is>
          <t>190,00</t>
        </is>
      </c>
      <c r="F91" s="4" t="inlineStr">
        <is>
          <t>50.00</t>
        </is>
      </c>
    </row>
    <row collapsed="false" customFormat="false" customHeight="false" hidden="false" ht="12.1" outlineLevel="0" r="92">
      <c r="A92" s="5" t="s">
        <f>=HYPERLINK("https://leilaoonline.net/lote/detalhe/27637", "124")</f>
      </c>
      <c r="B92" s="4" t="s">
        <f>=HYPERLINK("https://leilaoonline.net/lote/detalhe/27637", " CLIMATIZADOR EVAPORATIVO PORTÁTIL MARCA JOAPE. (EM FUNCIONAMENTO).")</f>
      </c>
      <c r="C92" s="4" t="inlineStr">
        <is>
          <t>Não vendido</t>
        </is>
      </c>
      <c r="D92" s="4" t="inlineStr">
        <is>
          <t>1</t>
        </is>
      </c>
      <c r="E92" s="5" t="inlineStr">
        <is>
          <t>190,00</t>
        </is>
      </c>
      <c r="F92" s="4" t="inlineStr">
        <is>
          <t>50.00</t>
        </is>
      </c>
    </row>
    <row collapsed="false" customFormat="false" customHeight="false" hidden="false" ht="12.1" outlineLevel="0" r="93">
      <c r="A93" s="5" t="s">
        <f>=HYPERLINK("https://leilaoonline.net/lote/detalhe/27636", "125")</f>
      </c>
      <c r="B93" s="4" t="s">
        <f>=HYPERLINK("https://leilaoonline.net/lote/detalhe/27636", " TOCA DISCOS (SONATA), MARCA GRUNDIG STUDIO STEREO VINTAGE 4 VELOCIDADES. DÉCADA DE 1970, TOTALMENTE ORIGINAL, ESTRUTURA EM MADEIRA E TAMPA EM ACRÍLICO.")</f>
      </c>
      <c r="C93" s="4" t="inlineStr">
        <is>
          <t>Não vendido</t>
        </is>
      </c>
      <c r="D93" s="4" t="inlineStr">
        <is>
          <t>2</t>
        </is>
      </c>
      <c r="E93" s="5" t="inlineStr">
        <is>
          <t>240,00</t>
        </is>
      </c>
      <c r="F93" s="4" t="inlineStr">
        <is>
          <t>50.00</t>
        </is>
      </c>
    </row>
    <row collapsed="false" customFormat="false" customHeight="false" hidden="false" ht="12.1" outlineLevel="0" r="94">
      <c r="A94" s="5" t="s">
        <f>=HYPERLINK("https://leilaoonline.net/lote/detalhe/27639", "126")</f>
      </c>
      <c r="B94" s="4" t="s">
        <f>=HYPERLINK("https://leilaoonline.net/lote/detalhe/27639", " 06 DISCOS DE VINIL ANTIGOS LP, GRANDES SUCESSOS, ENTRE ELES O LENDÁRIO DISCO DE 1971 "IMAGINE" DE JOHN LENNON, ORIGINAL DE ÉPOCA. RARIDADE PARA COLECIONADORES.")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100,00</t>
        </is>
      </c>
      <c r="F94" s="4" t="inlineStr">
        <is>
          <t>50.00</t>
        </is>
      </c>
    </row>
    <row collapsed="false" customFormat="false" customHeight="false" hidden="false" ht="12.1" outlineLevel="0" r="95">
      <c r="A95" s="5" t="s">
        <f>=HYPERLINK("https://leilaoonline.net/lote/detalhe/27640", "127")</f>
      </c>
      <c r="B95" s="4" t="s">
        <f>=HYPERLINK("https://leilaoonline.net/lote/detalhe/27640", " BICICLETA ANTIGA GORICKE, VARÃO DUPLO, FREIO DE PÉ, RARIDADE PARA COLECIONADORES.")</f>
      </c>
      <c r="C95" s="4" t="inlineStr">
        <is>
          <t>Não vendido</t>
        </is>
      </c>
      <c r="D95" s="4" t="inlineStr">
        <is>
          <t>2</t>
        </is>
      </c>
      <c r="E95" s="5" t="inlineStr">
        <is>
          <t>340,00</t>
        </is>
      </c>
      <c r="F95" s="4" t="inlineStr">
        <is>
          <t>50.00</t>
        </is>
      </c>
    </row>
    <row collapsed="false" customFormat="false" customHeight="false" hidden="false" ht="12.1" outlineLevel="0" r="96">
      <c r="A96" s="5" t="s">
        <f>=HYPERLINK("https://leilaoonline.net/lote/detalhe/27635", "128")</f>
      </c>
      <c r="B96" s="4" t="s">
        <f>=HYPERLINK("https://leilaoonline.net/lote/detalhe/27635", " 08 UNIDADES INTERNA DE AR CONDICIONADO, VÁRIAS MARCAS E TAMANHOS.")</f>
      </c>
      <c r="C96" s="4" t="inlineStr">
        <is>
          <t>Vendido</t>
        </is>
      </c>
      <c r="D96" s="4" t="inlineStr">
        <is>
          <t>1</t>
        </is>
      </c>
      <c r="E96" s="5" t="inlineStr">
        <is>
          <t>220,00</t>
        </is>
      </c>
      <c r="F96" s="4" t="inlineStr">
        <is>
          <t>50.00</t>
        </is>
      </c>
    </row>
    <row collapsed="false" customFormat="false" customHeight="false" hidden="false" ht="12.1" outlineLevel="0" r="97">
      <c r="A97" s="5" t="s">
        <f>=HYPERLINK("https://leilaoonline.net/lote/detalhe/27638", "129")</f>
      </c>
      <c r="B97" s="4" t="s">
        <f>=HYPERLINK("https://leilaoonline.net/lote/detalhe/27638", " NOTEBOOK STI (EM FUNCIONAMENTO)")</f>
      </c>
      <c r="C97" s="4" t="inlineStr">
        <is>
          <t>Vendido</t>
        </is>
      </c>
      <c r="D97" s="4" t="inlineStr">
        <is>
          <t>2</t>
        </is>
      </c>
      <c r="E97" s="5" t="inlineStr">
        <is>
          <t>240,00</t>
        </is>
      </c>
      <c r="F97" s="4" t="inlineStr">
        <is>
          <t>50.00</t>
        </is>
      </c>
    </row>
    <row collapsed="false" customFormat="false" customHeight="false" hidden="false" ht="12.1" outlineLevel="0" r="98">
      <c r="A98" s="5" t="s">
        <f>=HYPERLINK("https://leilaoonline.net/lote/detalhe/27641", "130")</f>
      </c>
      <c r="B98" s="4" t="s">
        <f>=HYPERLINK("https://leilaoonline.net/lote/detalhe/27641", " LOTE COM/ DIVERSAS PRATELEIRAS DE AÇO")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150,00</t>
        </is>
      </c>
      <c r="F98" s="4" t="inlineStr">
        <is>
          <t>50.00</t>
        </is>
      </c>
    </row>
    <row collapsed="false" customFormat="false" customHeight="false" hidden="false" ht="12.1" outlineLevel="0" r="99">
      <c r="A99" s="5" t="s">
        <f>=HYPERLINK("https://leilaoonline.net/lote/detalhe/27644", "131")</f>
      </c>
      <c r="B99" s="4" t="s">
        <f>=HYPERLINK("https://leilaoonline.net/lote/detalhe/27644", " [ PREÇO POR UNIDADE ] 300 UNIDADES DE CADEIRAS GIRATÓRIAS, SECRETARIA, DIRETOR , LONGARINAS, FIXAS DE VÁRIOS MODELOS E CORES [ PREÇO POR UNIDADE ]")</f>
      </c>
      <c r="C99" s="4" t="inlineStr">
        <is>
          <t>Não vendido</t>
        </is>
      </c>
      <c r="D99" s="4" t="inlineStr">
        <is>
          <t>1</t>
        </is>
      </c>
      <c r="E99" s="5" t="inlineStr">
        <is>
          <t>5,00</t>
        </is>
      </c>
      <c r="F99" s="4" t="inlineStr">
        <is>
          <t>1.00</t>
        </is>
      </c>
    </row>
    <row collapsed="false" customFormat="false" customHeight="false" hidden="false" ht="12.1" outlineLevel="0" r="100">
      <c r="A100" s="5" t="s">
        <f>=HYPERLINK("https://leilaoonline.net/lote/detalhe/27643", "132")</f>
      </c>
      <c r="B100" s="4" t="s">
        <f>=HYPERLINK("https://leilaoonline.net/lote/detalhe/27643", " 17 unidades de Sanitários/Mictórios de vários modelos")</f>
      </c>
      <c r="C100" s="4" t="inlineStr">
        <is>
          <t>Vendido</t>
        </is>
      </c>
      <c r="D100" s="4" t="inlineStr">
        <is>
          <t>1</t>
        </is>
      </c>
      <c r="E100" s="5" t="inlineStr">
        <is>
          <t>250,00</t>
        </is>
      </c>
      <c r="F100" s="4" t="inlineStr">
        <is>
          <t>50.00</t>
        </is>
      </c>
    </row>
    <row collapsed="false" customFormat="false" customHeight="false" hidden="false" ht="12.1" outlineLevel="0" r="101">
      <c r="A101" s="5" t="s">
        <f>=HYPERLINK("https://leilaoonline.net/lote/detalhe/27642", "133")</f>
      </c>
      <c r="B101" s="4" t="s">
        <f>=HYPERLINK("https://leilaoonline.net/lote/detalhe/27642", " Geladeira Marca Consul")</f>
      </c>
      <c r="C101" s="4" t="inlineStr">
        <is>
          <t>Vendido</t>
        </is>
      </c>
      <c r="D101" s="4" t="inlineStr">
        <is>
          <t>2</t>
        </is>
      </c>
      <c r="E101" s="5" t="inlineStr">
        <is>
          <t>100,00</t>
        </is>
      </c>
      <c r="F101" s="4" t="inlineStr">
        <is>
          <t>50.00</t>
        </is>
      </c>
    </row>
    <row collapsed="false" customFormat="false" customHeight="false" hidden="false" ht="12.1" outlineLevel="0" r="102">
      <c r="A102" s="5" t="s">
        <f>=HYPERLINK("https://leilaoonline.net/lote/detalhe/27280", "134")</f>
      </c>
      <c r="B102" s="4" t="s">
        <f>=HYPERLINK("https://leilaoonline.net/lote/detalhe/27280", "LOTE CONTENDO 30 APARELHOS DVD.VÁRIAS MARCAS E MODELOS. EM FUNCIONAMENTO.")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200,00</t>
        </is>
      </c>
      <c r="F102" s="4" t="inlineStr">
        <is>
          <t>50.00</t>
        </is>
      </c>
    </row>
    <row collapsed="false" customFormat="false" customHeight="false" hidden="false" ht="12.1" outlineLevel="0" r="103">
      <c r="A103" s="5" t="s">
        <f>=HYPERLINK("https://leilaoonline.net/lote/detalhe/27273", "135")</f>
      </c>
      <c r="B103" s="4" t="s">
        <f>=HYPERLINK("https://leilaoonline.net/lote/detalhe/27273", " 04 TOTEN / PEDESTAL, SENDO 02 MEDINDO; 1,80 E 02 MEDINDO; 1,50. COM REGULAGEM")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200,00</t>
        </is>
      </c>
      <c r="F103" s="4" t="inlineStr">
        <is>
          <t>50.00</t>
        </is>
      </c>
    </row>
    <row collapsed="false" customFormat="false" customHeight="false" hidden="false" ht="12.1" outlineLevel="0" r="104">
      <c r="A104" s="5" t="s">
        <f>=HYPERLINK("https://leilaoonline.net/lote/detalhe/27274", "136")</f>
      </c>
      <c r="B104" s="4" t="s">
        <f>=HYPERLINK("https://leilaoonline.net/lote/detalhe/27274", "LOTE COM 011 BANCOS P/ MOTOCICLETAS ANTIGAS")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180,00</t>
        </is>
      </c>
      <c r="F104" s="4" t="inlineStr">
        <is>
          <t>50.00</t>
        </is>
      </c>
    </row>
    <row collapsed="false" customFormat="false" customHeight="false" hidden="false" ht="12.1" outlineLevel="0" r="105">
      <c r="A105" s="5" t="s">
        <f>=HYPERLINK("https://leilaoonline.net/lote/detalhe/27298", "137")</f>
      </c>
      <c r="B105" s="4" t="s">
        <f>=HYPERLINK("https://leilaoonline.net/lote/detalhe/27298", " BICICLETA ANTIGA CALOI CECI ARO 26 DÉCADA DE 1980, TOTALMENTE ORIGINAL, RELÍQUIA PARA COLECIONADORES")</f>
      </c>
      <c r="C105" s="4" t="inlineStr">
        <is>
          <t>Vendido</t>
        </is>
      </c>
      <c r="D105" s="4" t="inlineStr">
        <is>
          <t>2</t>
        </is>
      </c>
      <c r="E105" s="5" t="inlineStr">
        <is>
          <t>500,00</t>
        </is>
      </c>
      <c r="F105" s="4" t="inlineStr">
        <is>
          <t>50.00</t>
        </is>
      </c>
    </row>
    <row collapsed="false" customFormat="false" customHeight="false" hidden="false" ht="12.1" outlineLevel="0" r="106">
      <c r="A106" s="5" t="s">
        <f>=HYPERLINK("https://leilaoonline.net/lote/detalhe/27652", "138")</f>
      </c>
      <c r="B106" s="4" t="s">
        <f>=HYPERLINK("https://leilaoonline.net/lote/detalhe/27652", "MÁQUINA DE COSTURA, SINGER, TOTALMENTE ORIGINAL. RARIDADE PARA COLECIONADORES.(em funcionamento).")</f>
      </c>
      <c r="C106" s="4" t="inlineStr">
        <is>
          <t>Não vendido</t>
        </is>
      </c>
      <c r="D106" s="4" t="inlineStr">
        <is>
          <t>2</t>
        </is>
      </c>
      <c r="E106" s="5" t="inlineStr">
        <is>
          <t>200,00</t>
        </is>
      </c>
      <c r="F106" s="4" t="inlineStr">
        <is>
          <t>50.00</t>
        </is>
      </c>
    </row>
    <row collapsed="false" customFormat="false" customHeight="false" hidden="false" ht="12.1" outlineLevel="0" r="107">
      <c r="A107" s="5" t="s">
        <f>=HYPERLINK("https://leilaoonline.net/lote/detalhe/27275", "140")</f>
      </c>
      <c r="B107" s="4" t="s">
        <f>=HYPERLINK("https://leilaoonline.net/lote/detalhe/27275", "LOTE COM APROX. 50 CAPAS DE BANCO DE CICLOMOTORES ANTIGOS, MOBILETE MONARK CALOI CX , CALOI XR, GARELI E OUTRAS. PRODUTO ORIGINAL, SEM USO, ESTOQUE ANTIGO, DECADA DE 1980 , PARA COLECIONADORES. VÁRIAS CORES E MODELOS.")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240,00</t>
        </is>
      </c>
      <c r="F107" s="4" t="inlineStr">
        <is>
          <t>50.00</t>
        </is>
      </c>
    </row>
    <row collapsed="false" customFormat="false" customHeight="false" hidden="false" ht="12.1" outlineLevel="0" r="108">
      <c r="A108" s="5" t="s">
        <f>=HYPERLINK("https://leilaoonline.net/lote/detalhe/27272", "168")</f>
      </c>
      <c r="B108" s="4" t="s">
        <f>=HYPERLINK("https://leilaoonline.net/lote/detalhe/27272", " CRISTALEIRA EM ACRÍLICO P/ JÓIAS OU CELULARES.")</f>
      </c>
      <c r="C108" s="4" t="inlineStr">
        <is>
          <t>Não vendido</t>
        </is>
      </c>
      <c r="D108" s="4" t="inlineStr">
        <is>
          <t>1</t>
        </is>
      </c>
      <c r="E108" s="5" t="inlineStr">
        <is>
          <t>10,00</t>
        </is>
      </c>
      <c r="F108" s="4" t="inlineStr">
        <is>
          <t>10.00</t>
        </is>
      </c>
    </row>
    <row collapsed="false" customFormat="false" customHeight="false" hidden="false" ht="12.1" outlineLevel="0" r="109">
      <c r="A109" s="5" t="s">
        <f>=HYPERLINK("https://leilaoonline.net/lote/detalhe/27291", "173")</f>
      </c>
      <c r="B109" s="4" t="s">
        <f>=HYPERLINK("https://leilaoonline.net/lote/detalhe/27291", " 60 UNIDADES DE ACESSÓRIOS P/ CELULARES, SUPORTES P/ VEÍCULOS E CINTURA. (NOVOS (SEM USO).")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150,00</t>
        </is>
      </c>
      <c r="F109" s="4" t="inlineStr">
        <is>
          <t>50.00</t>
        </is>
      </c>
    </row>
    <row collapsed="false" customFormat="false" customHeight="false" hidden="false" ht="12.1" outlineLevel="0" r="110">
      <c r="A110" s="5" t="s">
        <f>=HYPERLINK("https://leilaoonline.net/lote/detalhe/27281", "175")</f>
      </c>
      <c r="B110" s="4" t="s">
        <f>=HYPERLINK("https://leilaoonline.net/lote/detalhe/27281", " 25 UNIDADES DE SPRAY")</f>
      </c>
      <c r="C110" s="4" t="inlineStr">
        <is>
          <t>Vendido</t>
        </is>
      </c>
      <c r="D110" s="4" t="inlineStr">
        <is>
          <t>2</t>
        </is>
      </c>
      <c r="E110" s="5" t="inlineStr">
        <is>
          <t>150,00</t>
        </is>
      </c>
      <c r="F110" s="4" t="inlineStr">
        <is>
          <t>50.00</t>
        </is>
      </c>
    </row>
    <row collapsed="false" customFormat="false" customHeight="false" hidden="false" ht="12.1" outlineLevel="0" r="111">
      <c r="A111" s="5" t="s">
        <f>=HYPERLINK("https://leilaoonline.net/lote/detalhe/27299", "177")</f>
      </c>
      <c r="B111" s="4" t="s">
        <f>=HYPERLINK("https://leilaoonline.net/lote/detalhe/27299", " COLEÇÃO C/ 110 UNIDADES DE  CELULARES ANTIGOS , VÁRIAS MARCAS  E MODELOS DÉCADA DE 1990, ANTIGUIDADE PARA COLECIONADORES. (L-07, L-09 e L-18)")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290,00</t>
        </is>
      </c>
      <c r="F111" s="4" t="inlineStr">
        <is>
          <t>50.00</t>
        </is>
      </c>
    </row>
    <row collapsed="false" customFormat="false" customHeight="false" hidden="false" ht="12.1" outlineLevel="0" r="112">
      <c r="A112" s="5" t="s">
        <f>=HYPERLINK("https://leilaoonline.net/lote/detalhe/27282", "186")</f>
      </c>
      <c r="B112" s="4" t="s">
        <f>=HYPERLINK("https://leilaoonline.net/lote/detalhe/27282", " LOTE CONTENDO 11 UNIDADES DE DISPENSER DE VARIOS MODELOS E SEGMENTOS.")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50,00</t>
        </is>
      </c>
      <c r="F112" s="4" t="inlineStr">
        <is>
          <t>50.00</t>
        </is>
      </c>
    </row>
    <row collapsed="false" customFormat="false" customHeight="false" hidden="false" ht="12.1" outlineLevel="0" r="113">
      <c r="A113" s="5" t="s">
        <f>=HYPERLINK("https://leilaoonline.net/lote/detalhe/27283", "191")</f>
      </c>
      <c r="B113" s="4" t="s">
        <f>=HYPERLINK("https://leilaoonline.net/lote/detalhe/27283", " LOTE CONTENDO APROX. 25 CHUVEIROS")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200,00</t>
        </is>
      </c>
      <c r="F113" s="4" t="inlineStr">
        <is>
          <t>50.00</t>
        </is>
      </c>
    </row>
    <row collapsed="false" customFormat="false" customHeight="false" hidden="false" ht="12.1" outlineLevel="0" r="114">
      <c r="A114" s="5" t="s">
        <f>=HYPERLINK("https://leilaoonline.net/lote/detalhe/27284", "192")</f>
      </c>
      <c r="B114" s="4" t="s">
        <f>=HYPERLINK("https://leilaoonline.net/lote/detalhe/27284", " LOTE C/ APROX. 30 UNIDADES DE TONER, VARIAS MARCAS E MODELOS")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190,00</t>
        </is>
      </c>
      <c r="F114" s="4" t="inlineStr">
        <is>
          <t>50.00</t>
        </is>
      </c>
    </row>
    <row collapsed="false" customFormat="false" customHeight="false" hidden="false" ht="12.1" outlineLevel="0" r="115">
      <c r="A115" s="5" t="s">
        <f>=HYPERLINK("https://leilaoonline.net/lote/detalhe/27304", "210")</f>
      </c>
      <c r="B115" s="4" t="s">
        <f>=HYPERLINK("https://leilaoonline.net/lote/detalhe/27304", "LOTE CONTENDO: 03 JAQUETAS DE COURO SINTÉTICO.")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150,00</t>
        </is>
      </c>
      <c r="F115" s="4" t="inlineStr">
        <is>
          <t>50.00</t>
        </is>
      </c>
    </row>
    <row collapsed="false" customFormat="false" customHeight="false" hidden="false" ht="12.1" outlineLevel="0" r="116">
      <c r="A116" s="5" t="s">
        <f>=HYPERLINK("https://leilaoonline.net/lote/detalhe/27305", "212")</f>
      </c>
      <c r="B116" s="4" t="s">
        <f>=HYPERLINK("https://leilaoonline.net/lote/detalhe/27305", "CADEIRA PARA BARBEIRO/ CABELEREIRO  FERRANTE PROFISSIONAL ORIGINAL , COM CUBA E TORNEIRA ARTICULADA.")</f>
      </c>
      <c r="C116" s="4" t="inlineStr">
        <is>
          <t>Vendido</t>
        </is>
      </c>
      <c r="D116" s="4" t="inlineStr">
        <is>
          <t>2</t>
        </is>
      </c>
      <c r="E116" s="5" t="inlineStr">
        <is>
          <t>240,00</t>
        </is>
      </c>
      <c r="F116" s="4" t="inlineStr">
        <is>
          <t>50.00</t>
        </is>
      </c>
    </row>
    <row collapsed="false" customFormat="false" customHeight="false" hidden="false" ht="12.1" outlineLevel="0" r="117">
      <c r="A117" s="5" t="s">
        <f>=HYPERLINK("https://leilaoonline.net/lote/detalhe/27306", "216")</f>
      </c>
      <c r="B117" s="4" t="s">
        <f>=HYPERLINK("https://leilaoonline.net/lote/detalhe/27306", "Diversas churrasqueiras elétricas e Peças.")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190,00</t>
        </is>
      </c>
      <c r="F117" s="4" t="inlineStr">
        <is>
          <t>50.00</t>
        </is>
      </c>
    </row>
    <row collapsed="false" customFormat="false" customHeight="false" hidden="false" ht="12.1" outlineLevel="0" r="118">
      <c r="A118" s="5" t="s">
        <f>=HYPERLINK("https://leilaoonline.net/lote/detalhe/27307", "219")</f>
      </c>
      <c r="B118" s="4" t="s">
        <f>=HYPERLINK("https://leilaoonline.net/lote/detalhe/27307", " LOTE CONTENDO 33 UNIDADES DE VÁLVULAS DE MEDIÇÃO DIVERSAS")</f>
      </c>
      <c r="C118" s="4" t="inlineStr">
        <is>
          <t>Vendido</t>
        </is>
      </c>
      <c r="D118" s="4" t="inlineStr">
        <is>
          <t>10</t>
        </is>
      </c>
      <c r="E118" s="5" t="inlineStr">
        <is>
          <t>650,00</t>
        </is>
      </c>
      <c r="F118" s="4" t="inlineStr">
        <is>
          <t>50.00</t>
        </is>
      </c>
    </row>
    <row collapsed="false" customFormat="false" customHeight="false" hidden="false" ht="12.1" outlineLevel="0" r="119">
      <c r="A119" s="5" t="s">
        <f>=HYPERLINK("https://leilaoonline.net/lote/detalhe/27308", "220")</f>
      </c>
      <c r="B119" s="4" t="s">
        <f>=HYPERLINK("https://leilaoonline.net/lote/detalhe/27308", "27 peças  de Lingerie da marca Valisere (18 sutiãs e 09 calcinhas). (Novo) sem uso.")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450,00</t>
        </is>
      </c>
      <c r="F119" s="4" t="inlineStr">
        <is>
          <t>50.00</t>
        </is>
      </c>
    </row>
    <row collapsed="false" customFormat="false" customHeight="false" hidden="false" ht="12.1" outlineLevel="0" r="120">
      <c r="A120" s="5" t="s">
        <f>=HYPERLINK("https://leilaoonline.net/lote/detalhe/27309", "222")</f>
      </c>
      <c r="B120" s="4" t="s">
        <f>=HYPERLINK("https://leilaoonline.net/lote/detalhe/27309", "ADEGA DE MADEIRA MOD. CABINE TELEFÔNICA INGLATERRA. RÉPLICA P/ 24 GARRAFAS, COM ILUMINAÇÃO INTERNA DE LED.")</f>
      </c>
      <c r="C120" s="4" t="inlineStr">
        <is>
          <t>Vendido</t>
        </is>
      </c>
      <c r="D120" s="4" t="inlineStr">
        <is>
          <t>2</t>
        </is>
      </c>
      <c r="E120" s="5" t="inlineStr">
        <is>
          <t>350,00</t>
        </is>
      </c>
      <c r="F120" s="4" t="inlineStr">
        <is>
          <t>50.00</t>
        </is>
      </c>
    </row>
    <row collapsed="false" customFormat="false" customHeight="false" hidden="false" ht="12.1" outlineLevel="0" r="121">
      <c r="A121" s="5" t="s">
        <f>=HYPERLINK("https://leilaoonline.net/lote/detalhe/27310", "223")</f>
      </c>
      <c r="B121" s="4" t="s">
        <f>=HYPERLINK("https://leilaoonline.net/lote/detalhe/27310", "JUKEBOX Luxuosa. Modelo Clássico, Retrô, Vintage, Rádio/ MP3/ USB. (EM FUNCIONAMENTO)")</f>
      </c>
      <c r="C121" s="4" t="inlineStr">
        <is>
          <t>Não vendido</t>
        </is>
      </c>
      <c r="D121" s="4" t="inlineStr">
        <is>
          <t>1</t>
        </is>
      </c>
      <c r="E121" s="5" t="inlineStr">
        <is>
          <t>2.500,00</t>
        </is>
      </c>
      <c r="F121" s="4" t="inlineStr">
        <is>
          <t>100.00</t>
        </is>
      </c>
    </row>
    <row collapsed="false" customFormat="false" customHeight="false" hidden="false" ht="12.1" outlineLevel="0" r="122">
      <c r="A122" s="5" t="s">
        <f>=HYPERLINK("https://leilaoonline.net/lote/detalhe/28270", "224")</f>
      </c>
      <c r="B122" s="4" t="s">
        <f>=HYPERLINK("https://leilaoonline.net/lote/detalhe/28270", "Aprox. 150 Vassouras de piaçava")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160,00</t>
        </is>
      </c>
      <c r="F122" s="4" t="inlineStr">
        <is>
          <t>50.00</t>
        </is>
      </c>
    </row>
    <row collapsed="false" customFormat="false" customHeight="false" hidden="false" ht="12.1" outlineLevel="0" r="123">
      <c r="A123" s="5" t="s">
        <f>=HYPERLINK("https://leilaoonline.net/lote/detalhe/28271", "225")</f>
      </c>
      <c r="B123" s="4" t="s">
        <f>=HYPERLINK("https://leilaoonline.net/lote/detalhe/28271", "Lote com grande quantidade de dinheiro antigo")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160,00</t>
        </is>
      </c>
      <c r="F123" s="4" t="inlineStr">
        <is>
          <t>50.00</t>
        </is>
      </c>
    </row>
    <row collapsed="false" customFormat="false" customHeight="false" hidden="false" ht="12.1" outlineLevel="0" r="124">
      <c r="A124" s="5" t="s">
        <f>=HYPERLINK("https://leilaoonline.net/lote/detalhe/28272", "226")</f>
      </c>
      <c r="B124" s="4" t="s">
        <f>=HYPERLINK("https://leilaoonline.net/lote/detalhe/28272", "Rádio antigo marca Semp, para colecionadores")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160,00</t>
        </is>
      </c>
      <c r="F124" s="4" t="inlineStr">
        <is>
          <t>50.00</t>
        </is>
      </c>
    </row>
    <row collapsed="false" customFormat="false" customHeight="false" hidden="false" ht="12.1" outlineLevel="0" r="125">
      <c r="A125" s="5" t="s">
        <f>=HYPERLINK("https://leilaoonline.net/lote/detalhe/28273", "227")</f>
      </c>
      <c r="B125" s="4" t="s">
        <f>=HYPERLINK("https://leilaoonline.net/lote/detalhe/28273", "LOTE C/ DIVERSOS RÁDIO AMADORES/ PX E EQUIPAMENTOS DO MESMO SEGMENTO")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750,00</t>
        </is>
      </c>
      <c r="F125" s="4" t="inlineStr">
        <is>
          <t>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2026-09-10T21:01:12.00Z</dcterms:created>
  <dc:creator>Tellks Tecnologia</dc:creator>
  <cp:revision>0</cp:revision>
</cp:coreProperties>
</file>