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266 LOTES DE  VEÍCULOS E ALGUMAS MOTOS (sucatas - sem doc.)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05/09/2018 10:05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=HYPERLINK("https://leilaoonline.net/lote/detalhe/18831", "001")</f>
      </c>
      <c r="B11" s="4" t="s">
        <f>=HYPERLINK("https://leilaoonline.net/lote/detalhe/18831", " I/VW SPACEFOX GII 2011 PRETA /  MOTOR SUCATA - Motor identificado (SUCATA/SEM DOCUMENTO)")</f>
      </c>
      <c r="C11" s="4" t="inlineStr">
        <is>
          <t>Vendido</t>
        </is>
      </c>
      <c r="D11" s="4" t="inlineStr">
        <is>
          <t>9</t>
        </is>
      </c>
      <c r="E11" s="5" t="inlineStr">
        <is>
          <t>3.600,00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=HYPERLINK("https://leilaoonline.net/lote/detalhe/18834", "002")</f>
      </c>
      <c r="B12" s="4" t="s">
        <f>=HYPERLINK("https://leilaoonline.net/lote/detalhe/18834", " VW/FOX 1.6 GII 2011 AZUL /Motor identificado (SUCATA/SEM DOCUMENTO)")</f>
      </c>
      <c r="C12" s="4" t="inlineStr">
        <is>
          <t>Vendido</t>
        </is>
      </c>
      <c r="D12" s="4" t="inlineStr">
        <is>
          <t>6</t>
        </is>
      </c>
      <c r="E12" s="5" t="inlineStr">
        <is>
          <t>3.300,00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=HYPERLINK("https://leilaoonline.net/lote/detalhe/18842", "003")</f>
      </c>
      <c r="B13" s="4" t="s">
        <f>=HYPERLINK("https://leilaoonline.net/lote/detalhe/18842", " FORD/FIESTA 1998 PRATA MOTOR IDENTIFICADO (SUCATA/SEM DOCUMENTO)")</f>
      </c>
      <c r="C13" s="4" t="inlineStr">
        <is>
          <t>Vendido</t>
        </is>
      </c>
      <c r="D13" s="4" t="inlineStr">
        <is>
          <t>4</t>
        </is>
      </c>
      <c r="E13" s="5" t="inlineStr">
        <is>
          <t>750,00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=HYPERLINK("https://leilaoonline.net/lote/detalhe/18841", "004")</f>
      </c>
      <c r="B14" s="4" t="s">
        <f>=HYPERLINK("https://leilaoonline.net/lote/detalhe/18841", " IMP/FIAT TIPO 1.6 IE 1994 VERMELHA MOTOR IDENTIFICADO (SUCATA/SEM DOCUMENTO)")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=HYPERLINK("https://leilaoonline.net/lote/detalhe/18852", "005")</f>
      </c>
      <c r="B15" s="4" t="s">
        <f>=HYPERLINK("https://leilaoonline.net/lote/detalhe/18852", " FIAT/PALIO FIRE ECONOMY 2010 VERMELHA MOTOR SUCATA - MOTOR IDENTIFICADO (SUCATA/SEM DOCUMENTO)")</f>
      </c>
      <c r="C15" s="4" t="inlineStr">
        <is>
          <t>Vendido</t>
        </is>
      </c>
      <c r="D15" s="4" t="inlineStr">
        <is>
          <t>21</t>
        </is>
      </c>
      <c r="E15" s="5" t="inlineStr">
        <is>
          <t>3.600,00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=HYPERLINK("https://leilaoonline.net/lote/detalhe/18845", "007")</f>
      </c>
      <c r="B16" s="4" t="s">
        <f>=HYPERLINK("https://leilaoonline.net/lote/detalhe/18845", " GM/ASTRA SEDAN ADVANTAGE 2007 PRATA MOTOR IDENTIFICADO (SUCATA/SEM DOCUMENTO)")</f>
      </c>
      <c r="C16" s="4" t="inlineStr">
        <is>
          <t>Vendido</t>
        </is>
      </c>
      <c r="D16" s="4" t="inlineStr">
        <is>
          <t>11</t>
        </is>
      </c>
      <c r="E16" s="5" t="inlineStr">
        <is>
          <t>4.300,00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=HYPERLINK("https://leilaoonline.net/lote/detalhe/18868", "008")</f>
      </c>
      <c r="B17" s="4" t="s">
        <f>=HYPERLINK("https://leilaoonline.net/lote/detalhe/18868", " FIAT/SIENA FIRE 2003 PRETA MOTOR IDENTIFICADO (SUCATA/SEM DOCUMENTO)")</f>
      </c>
      <c r="C17" s="4" t="inlineStr">
        <is>
          <t>Vendido</t>
        </is>
      </c>
      <c r="D17" s="4" t="inlineStr">
        <is>
          <t>12</t>
        </is>
      </c>
      <c r="E17" s="5" t="inlineStr">
        <is>
          <t>2.300,00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=HYPERLINK("https://leilaoonline.net/lote/detalhe/18853", "009")</f>
      </c>
      <c r="B18" s="4" t="s">
        <f>=HYPERLINK("https://leilaoonline.net/lote/detalhe/18853", " IMP/RENAULT CLIO RN 1.0 2000 VERDE MOTOR IDENTIFICADO (SUCATA/SEM DOCUMENTO)")</f>
      </c>
      <c r="C18" s="4" t="inlineStr">
        <is>
          <t>Vendido</t>
        </is>
      </c>
      <c r="D18" s="4" t="inlineStr">
        <is>
          <t>5</t>
        </is>
      </c>
      <c r="E18" s="5" t="inlineStr">
        <is>
          <t>1.350,00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=HYPERLINK("https://leilaoonline.net/lote/detalhe/18862", "010")</f>
      </c>
      <c r="B19" s="4" t="s">
        <f>=HYPERLINK("https://leilaoonline.net/lote/detalhe/18862", " IMP/FORD ESCORT 1.8 I GL 1996 PRETA MOTOR IDENTIFICADO (SUCATA/SEM DOCUMENTO)")</f>
      </c>
      <c r="C19" s="4" t="inlineStr">
        <is>
          <t>Vendido</t>
        </is>
      </c>
      <c r="D19" s="4" t="inlineStr">
        <is>
          <t>2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=HYPERLINK("https://leilaoonline.net/lote/detalhe/18832", "011")</f>
      </c>
      <c r="B20" s="4" t="s">
        <f>=HYPERLINK("https://leilaoonline.net/lote/detalhe/18832", " CHEVROLET/CELTA 1.0L LT 2013 PRETA MOTOR IDENTIFICADO (SUCATA/SEM DOCUMENTO)")</f>
      </c>
      <c r="C20" s="4" t="inlineStr">
        <is>
          <t>Vendido</t>
        </is>
      </c>
      <c r="D20" s="4" t="inlineStr">
        <is>
          <t>9</t>
        </is>
      </c>
      <c r="E20" s="5" t="inlineStr">
        <is>
          <t>3.600,00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=HYPERLINK("https://leilaoonline.net/lote/detalhe/18811", "012")</f>
      </c>
      <c r="B21" s="4" t="s">
        <f>=HYPERLINK("https://leilaoonline.net/lote/detalhe/18811", " VW/GOL CLI 1.8 1996 PRATA MOTOR IDENTIFICADO (SUCATA/SEM DOCUMENTO)")</f>
      </c>
      <c r="C21" s="4" t="inlineStr">
        <is>
          <t>Vendido</t>
        </is>
      </c>
      <c r="D21" s="4" t="inlineStr">
        <is>
          <t>2</t>
        </is>
      </c>
      <c r="E21" s="5" t="inlineStr">
        <is>
          <t>850,00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=HYPERLINK("https://leilaoonline.net/lote/detalhe/18809", "015")</f>
      </c>
      <c r="B22" s="4" t="s">
        <f>=HYPERLINK("https://leilaoonline.net/lote/detalhe/18809", " VW/GOL 1000I 1996 AZUL MOTOR SUCATA - SEM Nº MOTOR (SUCATA/SEM DOCUMENTO)")</f>
      </c>
      <c r="C22" s="4" t="inlineStr">
        <is>
          <t>Vendido</t>
        </is>
      </c>
      <c r="D22" s="4" t="inlineStr">
        <is>
          <t>5</t>
        </is>
      </c>
      <c r="E22" s="5" t="inlineStr">
        <is>
          <t>850,00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=HYPERLINK("https://leilaoonline.net/lote/detalhe/18814", "016")</f>
      </c>
      <c r="B23" s="4" t="s">
        <f>=HYPERLINK("https://leilaoonline.net/lote/detalhe/18814", " HONDA/FIT LXL 2004 CINZA MOTOR IDENTIFICADO (SUCATA/SEM DOCUMENTO)")</f>
      </c>
      <c r="C23" s="4" t="inlineStr">
        <is>
          <t>Vendido</t>
        </is>
      </c>
      <c r="D23" s="4" t="inlineStr">
        <is>
          <t>20</t>
        </is>
      </c>
      <c r="E23" s="5" t="inlineStr">
        <is>
          <t>6.300,00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=HYPERLINK("https://leilaoonline.net/lote/detalhe/18815", "017")</f>
      </c>
      <c r="B24" s="4" t="s">
        <f>=HYPERLINK("https://leilaoonline.net/lote/detalhe/18815", " VW/GOL SPECIAL 1999 BRANCA MOTOR IDENTIFICADO (SUCATA/SEM DOCUMENTO)")</f>
      </c>
      <c r="C24" s="4" t="inlineStr">
        <is>
          <t>Vendido</t>
        </is>
      </c>
      <c r="D24" s="4" t="inlineStr">
        <is>
          <t>7</t>
        </is>
      </c>
      <c r="E24" s="5" t="inlineStr">
        <is>
          <t>1.100,00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=HYPERLINK("https://leilaoonline.net/lote/detalhe/18819", "018")</f>
      </c>
      <c r="B25" s="4" t="s">
        <f>=HYPERLINK("https://leilaoonline.net/lote/detalhe/18819", " VW/KOMBI FURGAO 1997 BRANCA MOTOR IDENTIFICADO (SUCATA/SEM DOCUMENTO)")</f>
      </c>
      <c r="C25" s="4" t="inlineStr">
        <is>
          <t>Vendido</t>
        </is>
      </c>
      <c r="D25" s="4" t="inlineStr">
        <is>
          <t>5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=HYPERLINK("https://leilaoonline.net/lote/detalhe/18813", "020")</f>
      </c>
      <c r="B26" s="4" t="s">
        <f>=HYPERLINK("https://leilaoonline.net/lote/detalhe/18813", " GM/MONZA SL 1988 CINZA MOTOR IDENTIFICADO (SUCATA/SEM DOCUMENTO)")</f>
      </c>
      <c r="C26" s="4" t="inlineStr">
        <is>
          <t>Vendido</t>
        </is>
      </c>
      <c r="D26" s="4" t="inlineStr">
        <is>
          <t>2</t>
        </is>
      </c>
      <c r="E26" s="5" t="inlineStr">
        <is>
          <t>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=HYPERLINK("https://leilaoonline.net/lote/detalhe/18818", "021")</f>
      </c>
      <c r="B27" s="4" t="s">
        <f>=HYPERLINK("https://leilaoonline.net/lote/detalhe/18818", " GM/CORSA SUPER 1996 AZUL MOTOR IDENTIFICADO (SUCATA/SEM DOCUMENTO)")</f>
      </c>
      <c r="C27" s="4" t="inlineStr">
        <is>
          <t>Vendido</t>
        </is>
      </c>
      <c r="D27" s="4" t="inlineStr">
        <is>
          <t>11</t>
        </is>
      </c>
      <c r="E27" s="5" t="inlineStr">
        <is>
          <t>1.700,00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=HYPERLINK("https://leilaoonline.net/lote/detalhe/18816", "022")</f>
      </c>
      <c r="B28" s="4" t="s">
        <f>=HYPERLINK("https://leilaoonline.net/lote/detalhe/18816", " FIAT/UNO MILLE FIRE FLEX 2007 BRANCA MOTOR IDENTIFICADO (SUCATA/SEM DOCUMENTO)")</f>
      </c>
      <c r="C28" s="4" t="inlineStr">
        <is>
          <t>Vendido</t>
        </is>
      </c>
      <c r="D28" s="4" t="inlineStr">
        <is>
          <t>7</t>
        </is>
      </c>
      <c r="E28" s="5" t="inlineStr">
        <is>
          <t>1.350,00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=HYPERLINK("https://leilaoonline.net/lote/detalhe/18812", "023")</f>
      </c>
      <c r="B29" s="4" t="s">
        <f>=HYPERLINK("https://leilaoonline.net/lote/detalhe/18812", " FORD/ESCORT 1.0 HOBBY 1994 PRETA MOTOR SUCATA - SEM Nº MOTOR (SUCATA/SEM DOCUMENTO)")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=HYPERLINK("https://leilaoonline.net/lote/detalhe/18820", "024")</f>
      </c>
      <c r="B30" s="4" t="s">
        <f>=HYPERLINK("https://leilaoonline.net/lote/detalhe/18820", " HONDA CIVIC EX 1999 PRETA MOTOR IDENTIFICADO (SUCATA/SEM DOCUMENTO)")</f>
      </c>
      <c r="C30" s="4" t="inlineStr">
        <is>
          <t>Vendido</t>
        </is>
      </c>
      <c r="D30" s="4" t="inlineStr">
        <is>
          <t>19</t>
        </is>
      </c>
      <c r="E30" s="5" t="inlineStr">
        <is>
          <t>2.600,00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=HYPERLINK("https://leilaoonline.net/lote/detalhe/18810", "025")</f>
      </c>
      <c r="B31" s="4" t="s">
        <f>=HYPERLINK("https://leilaoonline.net/lote/detalhe/18810", " VW/GOL 1000 1994 VERMELHA MOTOR SUCATA - SEM Nº MOTOR (SUCATA/SEM DOCUMENTO)")</f>
      </c>
      <c r="C31" s="4" t="inlineStr">
        <is>
          <t>Vendido</t>
        </is>
      </c>
      <c r="D31" s="4" t="inlineStr">
        <is>
          <t>6</t>
        </is>
      </c>
      <c r="E31" s="5" t="inlineStr">
        <is>
          <t>1.300,00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=HYPERLINK("https://leilaoonline.net/lote/detalhe/18807", "026")</f>
      </c>
      <c r="B32" s="4" t="s">
        <f>=HYPERLINK("https://leilaoonline.net/lote/detalhe/18807", " FIAT/PALIO ED 1997 BRANCA MOTOR IDENTIFICADO (SUCATA/SEM DOCUMENTO)")</f>
      </c>
      <c r="C32" s="4" t="inlineStr">
        <is>
          <t>Vendido</t>
        </is>
      </c>
      <c r="D32" s="4" t="inlineStr">
        <is>
          <t>4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=HYPERLINK("https://leilaoonline.net/lote/detalhe/18854", "027")</f>
      </c>
      <c r="B33" s="4" t="s">
        <f>=HYPERLINK("https://leilaoonline.net/lote/detalhe/18854", " GM/KADETT GLS 1994 PRETA MOTOR IDENTIFICADO (SUCATA/SEM DOCUMENTO)")</f>
      </c>
      <c r="C33" s="4" t="inlineStr">
        <is>
          <t>Vendido</t>
        </is>
      </c>
      <c r="D33" s="4" t="inlineStr">
        <is>
          <t>1</t>
        </is>
      </c>
      <c r="E33" s="5" t="inlineStr">
        <is>
          <t>700,00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=HYPERLINK("https://leilaoonline.net/lote/detalhe/18808", "028")</f>
      </c>
      <c r="B34" s="4" t="s">
        <f>=HYPERLINK("https://leilaoonline.net/lote/detalhe/18808", " GM/MONZA SL/E 1.8 1989 AZUL MOTOR IDENTIFICADO (SUCATA/SEM DOCUMENTO)")</f>
      </c>
      <c r="C34" s="4" t="inlineStr">
        <is>
          <t>Vendido</t>
        </is>
      </c>
      <c r="D34" s="4" t="inlineStr">
        <is>
          <t>1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=HYPERLINK("https://leilaoonline.net/lote/detalhe/18861", "030")</f>
      </c>
      <c r="B35" s="4" t="s">
        <f>=HYPERLINK("https://leilaoonline.net/lote/detalhe/18861", " I/PEUGEOT 307 20S A FELI 2006 PRETA MOTOR IDENTIFICADO (SUCATA/SEM DOCUMENTO)")</f>
      </c>
      <c r="C35" s="4" t="inlineStr">
        <is>
          <t>Vendido</t>
        </is>
      </c>
      <c r="D35" s="4" t="inlineStr">
        <is>
          <t>9</t>
        </is>
      </c>
      <c r="E35" s="5" t="inlineStr">
        <is>
          <t>3.700,00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=HYPERLINK("https://leilaoonline.net/lote/detalhe/18860", "031")</f>
      </c>
      <c r="B36" s="4" t="s">
        <f>=HYPERLINK("https://leilaoonline.net/lote/detalhe/18860", " GM/MONZA SL/E 1991 PRETA MOTOR IDENTIFICADO (SUCATA/SEM DOCUMENTO)")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=HYPERLINK("https://leilaoonline.net/lote/detalhe/18825", "032")</f>
      </c>
      <c r="B37" s="4" t="s">
        <f>=HYPERLINK("https://leilaoonline.net/lote/detalhe/18825", " RENAULT/LOGAN AUT 1016V 2011 PRATA MOTOR IDENTIFICADO (SUCATA/SEM DOCUMENTO)")</f>
      </c>
      <c r="C37" s="4" t="inlineStr">
        <is>
          <t>Vendido</t>
        </is>
      </c>
      <c r="D37" s="4" t="inlineStr">
        <is>
          <t>8</t>
        </is>
      </c>
      <c r="E37" s="5" t="inlineStr">
        <is>
          <t>3.900,00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=HYPERLINK("https://leilaoonline.net/lote/detalhe/18826", "033")</f>
      </c>
      <c r="B38" s="4" t="s">
        <f>=HYPERLINK("https://leilaoonline.net/lote/detalhe/18826", " IMP/FORD ESCORT GLX 16VH 1996 VERDE MOTOR IDENTIFICADO (SUCATA/SEM DOCUMENTO)")</f>
      </c>
      <c r="C38" s="4" t="inlineStr">
        <is>
          <t>Vendido</t>
        </is>
      </c>
      <c r="D38" s="4" t="inlineStr">
        <is>
          <t>1</t>
        </is>
      </c>
      <c r="E38" s="5" t="inlineStr">
        <is>
          <t>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=HYPERLINK("https://leilaoonline.net/lote/detalhe/18821", "034")</f>
      </c>
      <c r="B39" s="4" t="s">
        <f>=HYPERLINK("https://leilaoonline.net/lote/detalhe/18821", " CHEVROLET/MONTANA LS 2012 BRANCA MOTOR IDENTIFICADO (SUCATA/SEM DOCUMENTO)")</f>
      </c>
      <c r="C39" s="4" t="inlineStr">
        <is>
          <t>Vendido</t>
        </is>
      </c>
      <c r="D39" s="4" t="inlineStr">
        <is>
          <t>18</t>
        </is>
      </c>
      <c r="E39" s="5" t="inlineStr">
        <is>
          <t>5.400,00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=HYPERLINK("https://leilaoonline.net/lote/detalhe/18817", "035")</f>
      </c>
      <c r="B40" s="4" t="s">
        <f>=HYPERLINK("https://leilaoonline.net/lote/detalhe/18817", " CHEVROLET/CELTA 1.0L LS 2011 BRANCA MOTOR IDENTIFICADO (SUCATA/SEM DOCUMENTO)")</f>
      </c>
      <c r="C40" s="4" t="inlineStr">
        <is>
          <t>Vendido</t>
        </is>
      </c>
      <c r="D40" s="4" t="inlineStr">
        <is>
          <t>8</t>
        </is>
      </c>
      <c r="E40" s="5" t="inlineStr">
        <is>
          <t>2.200,00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=HYPERLINK("https://leilaoonline.net/lote/detalhe/18838", "036")</f>
      </c>
      <c r="B41" s="4" t="s">
        <f>=HYPERLINK("https://leilaoonline.net/lote/detalhe/18838", " FORD/ESCORT GL 1987 AMARELA MOTOR IDENTIFICADO (SUCATA/SEM DOCUMENTO)")</f>
      </c>
      <c r="C41" s="4" t="inlineStr">
        <is>
          <t>Vendido</t>
        </is>
      </c>
      <c r="D41" s="4" t="inlineStr">
        <is>
          <t>1</t>
        </is>
      </c>
      <c r="E41" s="5" t="inlineStr">
        <is>
          <t>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=HYPERLINK("https://leilaoonline.net/lote/detalhe/18836", "037")</f>
      </c>
      <c r="B42" s="4" t="s">
        <f>=HYPERLINK("https://leilaoonline.net/lote/detalhe/18836", " PEUGEOT/206 SELECTION 2003 PRETA MOTOR IDENTIFICADO (SUCATA/SEM DOCUMENTO)")</f>
      </c>
      <c r="C42" s="4" t="inlineStr">
        <is>
          <t>Vendido</t>
        </is>
      </c>
      <c r="D42" s="4" t="inlineStr">
        <is>
          <t>7</t>
        </is>
      </c>
      <c r="E42" s="5" t="inlineStr">
        <is>
          <t>1.600,00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=HYPERLINK("https://leilaoonline.net/lote/detalhe/18823", "038")</f>
      </c>
      <c r="B43" s="4" t="s">
        <f>=HYPERLINK("https://leilaoonline.net/lote/detalhe/18823", " FIAT/SIENA EL FLEX 2009 CINZA MOTOR IDENTIFICADO (SUCATA/SEM DOCUMENTO)")</f>
      </c>
      <c r="C43" s="4" t="inlineStr">
        <is>
          <t>Vendido</t>
        </is>
      </c>
      <c r="D43" s="4" t="inlineStr">
        <is>
          <t>15</t>
        </is>
      </c>
      <c r="E43" s="5" t="inlineStr">
        <is>
          <t>4.800,00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=HYPERLINK("https://leilaoonline.net/lote/detalhe/18863", "039")</f>
      </c>
      <c r="B44" s="4" t="s">
        <f>=HYPERLINK("https://leilaoonline.net/lote/detalhe/18863", " HONDA/FIT LX 2005 CINZA MOTOR IDENTIFICADO (SUCATA/SEM DOCUMENTO)")</f>
      </c>
      <c r="C44" s="4" t="inlineStr">
        <is>
          <t>Vendido</t>
        </is>
      </c>
      <c r="D44" s="4" t="inlineStr">
        <is>
          <t>11</t>
        </is>
      </c>
      <c r="E44" s="5" t="inlineStr">
        <is>
          <t>4.500,00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=HYPERLINK("https://leilaoonline.net/lote/detalhe/18857", "040")</f>
      </c>
      <c r="B45" s="4" t="s">
        <f>=HYPERLINK("https://leilaoonline.net/lote/detalhe/18857", " IMP/FIAT TIPO 1.6 IE 1995 AZUL MOTOR IDENTIFICADO (SUCATA/SEM DOCUMENTO)")</f>
      </c>
      <c r="C45" s="4" t="inlineStr">
        <is>
          <t>Vendido</t>
        </is>
      </c>
      <c r="D45" s="4" t="inlineStr">
        <is>
          <t>5</t>
        </is>
      </c>
      <c r="E45" s="5" t="inlineStr">
        <is>
          <t>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=HYPERLINK("https://leilaoonline.net/lote/detalhe/18848", "041")</f>
      </c>
      <c r="B46" s="4" t="s">
        <f>=HYPERLINK("https://leilaoonline.net/lote/detalhe/18848", " I/RENAULT FLUENCE DYN20M 2012 PRATA MOTOR IDENTIFICADO (SUCATA/SEM DOCUMENTO)")</f>
      </c>
      <c r="C46" s="4" t="inlineStr">
        <is>
          <t>Vendido</t>
        </is>
      </c>
      <c r="D46" s="4" t="inlineStr">
        <is>
          <t>30</t>
        </is>
      </c>
      <c r="E46" s="5" t="inlineStr">
        <is>
          <t>8.500,00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=HYPERLINK("https://leilaoonline.net/lote/detalhe/18866", "042")</f>
      </c>
      <c r="B47" s="4" t="s">
        <f>=HYPERLINK("https://leilaoonline.net/lote/detalhe/18866", " GM/MONTANA CONQUEST 2009 VERMELHA MOTOR IDENTIFICADO (SUCATA/SEM DOCUMENTO)")</f>
      </c>
      <c r="C47" s="4" t="inlineStr">
        <is>
          <t>Vendido</t>
        </is>
      </c>
      <c r="D47" s="4" t="inlineStr">
        <is>
          <t>16</t>
        </is>
      </c>
      <c r="E47" s="5" t="inlineStr">
        <is>
          <t>5.200,00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=HYPERLINK("https://leilaoonline.net/lote/detalhe/18851", "043")</f>
      </c>
      <c r="B48" s="4" t="s">
        <f>=HYPERLINK("https://leilaoonline.net/lote/detalhe/18851", " VW/FOX 1.0 2004 PRETA MOTOR IDENTIFICADO (SUCATA/SEM DOCUMENTO)")</f>
      </c>
      <c r="C48" s="4" t="inlineStr">
        <is>
          <t>Vendido</t>
        </is>
      </c>
      <c r="D48" s="4" t="inlineStr">
        <is>
          <t>13</t>
        </is>
      </c>
      <c r="E48" s="5" t="inlineStr">
        <is>
          <t>2.700,00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=HYPERLINK("https://leilaoonline.net/lote/detalhe/18855", "044")</f>
      </c>
      <c r="B49" s="4" t="s">
        <f>=HYPERLINK("https://leilaoonline.net/lote/detalhe/18855", " IMP/ALFA ROMEO 164 24V 1995 PRETA MOTOR SUCATA - MOTOR IDENTIFICADO (SUCATA/SEM DOCUMENTO)")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=HYPERLINK("https://leilaoonline.net/lote/detalhe/18833", "045")</f>
      </c>
      <c r="B50" s="4" t="s">
        <f>=HYPERLINK("https://leilaoonline.net/lote/detalhe/18833", " I/CHERY FACE 1.3 2011 AZUL MOTOR IDENTIFICADO (SUCATA/SEM DOCUMENTO)")</f>
      </c>
      <c r="C50" s="4" t="inlineStr">
        <is>
          <t>Vendido</t>
        </is>
      </c>
      <c r="D50" s="4" t="inlineStr">
        <is>
          <t>29</t>
        </is>
      </c>
      <c r="E50" s="5" t="inlineStr">
        <is>
          <t>4.400,00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=HYPERLINK("https://leilaoonline.net/lote/detalhe/18835", "046")</f>
      </c>
      <c r="B51" s="4" t="s">
        <f>=HYPERLINK("https://leilaoonline.net/lote/detalhe/18835", " I/CITROEN C5 EX20 BK BVA 2009 PRETA MOTOR SUCATA - SEM Nº MOTOR (SUCATA/SEM DOCUMENTO)")</f>
      </c>
      <c r="C51" s="4" t="inlineStr">
        <is>
          <t>Vendido</t>
        </is>
      </c>
      <c r="D51" s="4" t="inlineStr">
        <is>
          <t>21</t>
        </is>
      </c>
      <c r="E51" s="5" t="inlineStr">
        <is>
          <t>6.500,00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=HYPERLINK("https://leilaoonline.net/lote/detalhe/18837", "047")</f>
      </c>
      <c r="B52" s="4" t="s">
        <f>=HYPERLINK("https://leilaoonline.net/lote/detalhe/18837", " IMP/CHRYSLER STRATUS LE 1998 PRATA MOTOR SUCATA - SEM Nº MOTOR (SUCATA/SEM DOCUMENTO)")</f>
      </c>
      <c r="C52" s="4" t="inlineStr">
        <is>
          <t>Vendido</t>
        </is>
      </c>
      <c r="D52" s="4" t="inlineStr">
        <is>
          <t>5</t>
        </is>
      </c>
      <c r="E52" s="5" t="inlineStr">
        <is>
          <t>1.400,00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=HYPERLINK("https://leilaoonline.net/lote/detalhe/18865", "048")</f>
      </c>
      <c r="B53" s="4" t="s">
        <f>=HYPERLINK("https://leilaoonline.net/lote/detalhe/18865", " GM/CORSA SEDAN JOY 2004 AZUL MOTOR IDENTIFICADO (SUCATA/SEM DOCUMENTO)")</f>
      </c>
      <c r="C53" s="4" t="inlineStr">
        <is>
          <t>Vendido</t>
        </is>
      </c>
      <c r="D53" s="4" t="inlineStr">
        <is>
          <t>12</t>
        </is>
      </c>
      <c r="E53" s="5" t="inlineStr">
        <is>
          <t>4.200,00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=HYPERLINK("https://leilaoonline.net/lote/detalhe/18864", "049")</f>
      </c>
      <c r="B54" s="4" t="s">
        <f>=HYPERLINK("https://leilaoonline.net/lote/detalhe/18864", " VW/GOL CLI 1996 PRETA MOTOR IDENTIFICADO (SUCATA/SEM DOCUMENTO)")</f>
      </c>
      <c r="C54" s="4" t="inlineStr">
        <is>
          <t>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=HYPERLINK("https://leilaoonline.net/lote/detalhe/18846", "050")</f>
      </c>
      <c r="B55" s="4" t="s">
        <f>=HYPERLINK("https://leilaoonline.net/lote/detalhe/18846", " RENAULT/SCENIC RT 1.6 16 2000 PRETA MOTOR IDENTIFICADO (SUCATA/SEM DOCUMENTO)")</f>
      </c>
      <c r="C55" s="4" t="inlineStr">
        <is>
          <t>Vendido</t>
        </is>
      </c>
      <c r="D55" s="4" t="inlineStr">
        <is>
          <t>6</t>
        </is>
      </c>
      <c r="E55" s="5" t="inlineStr">
        <is>
          <t>2.000,00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=HYPERLINK("https://leilaoonline.net/lote/detalhe/18827", "051")</f>
      </c>
      <c r="B56" s="4" t="s">
        <f>=HYPERLINK("https://leilaoonline.net/lote/detalhe/18827", " IMP/FORD FIESTA 1995 VERMELHA MOTOR IDENTIFICADO (SUCATA/SEM DOCUMENTO)")</f>
      </c>
      <c r="C56" s="4" t="inlineStr">
        <is>
          <t>Vendido</t>
        </is>
      </c>
      <c r="D56" s="4" t="inlineStr">
        <is>
          <t>1</t>
        </is>
      </c>
      <c r="E56" s="5" t="inlineStr">
        <is>
          <t>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=HYPERLINK("https://leilaoonline.net/lote/detalhe/18850", "052")</f>
      </c>
      <c r="B57" s="4" t="s">
        <f>=HYPERLINK("https://leilaoonline.net/lote/detalhe/18850", " GM/CORSA MILENIUM 2002 PRATA MOTOR IDENTIFICADO (SUCATA/SEM DOCUMENTO)")</f>
      </c>
      <c r="C57" s="4" t="inlineStr">
        <is>
          <t>Vendido</t>
        </is>
      </c>
      <c r="D57" s="4" t="inlineStr">
        <is>
          <t>8</t>
        </is>
      </c>
      <c r="E57" s="5" t="inlineStr">
        <is>
          <t>1.900,00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=HYPERLINK("https://leilaoonline.net/lote/detalhe/18824", "053")</f>
      </c>
      <c r="B58" s="4" t="s">
        <f>=HYPERLINK("https://leilaoonline.net/lote/detalhe/18824", " IMP/RENAULT MEGANE 16B 1999 CINZA MOTOR IDENTIFICADO (SUCATA/SEM DOCUMENTO)")</f>
      </c>
      <c r="C58" s="4" t="inlineStr">
        <is>
          <t>Vendido</t>
        </is>
      </c>
      <c r="D58" s="4" t="inlineStr">
        <is>
          <t>1</t>
        </is>
      </c>
      <c r="E58" s="5" t="inlineStr">
        <is>
          <t>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=HYPERLINK("https://leilaoonline.net/lote/detalhe/18840", "054")</f>
      </c>
      <c r="B59" s="4" t="s">
        <f>=HYPERLINK("https://leilaoonline.net/lote/detalhe/18840", " FORD/FIESTA STREET 2004 VERMELHA MOTOR IDENTIFICADO (SUCATA/SEM DOCUMENTO)")</f>
      </c>
      <c r="C59" s="4" t="inlineStr">
        <is>
          <t>Vendido</t>
        </is>
      </c>
      <c r="D59" s="4" t="inlineStr">
        <is>
          <t>10</t>
        </is>
      </c>
      <c r="E59" s="5" t="inlineStr">
        <is>
          <t>1.700,00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=HYPERLINK("https://leilaoonline.net/lote/detalhe/18849", "055")</f>
      </c>
      <c r="B60" s="4" t="s">
        <f>=HYPERLINK("https://leilaoonline.net/lote/detalhe/18849", " CHEVROLET/MONTANA LS 2014 BRANCA MOTOR IDENTIFICADO (SUCATA/SEM DOCUMENTO)")</f>
      </c>
      <c r="C60" s="4" t="inlineStr">
        <is>
          <t>Vendido</t>
        </is>
      </c>
      <c r="D60" s="4" t="inlineStr">
        <is>
          <t>18</t>
        </is>
      </c>
      <c r="E60" s="5" t="inlineStr">
        <is>
          <t>5.900,00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=HYPERLINK("https://leilaoonline.net/lote/detalhe/18830", "056")</f>
      </c>
      <c r="B61" s="4" t="s">
        <f>=HYPERLINK("https://leilaoonline.net/lote/detalhe/18830", " VW/FOX 1.0 2007 PRETA MOTOR SUCATA - SEM Nº MOTOR (SUCATA/SEM DOCUMENTO)")</f>
      </c>
      <c r="C61" s="4" t="inlineStr">
        <is>
          <t>Vendido</t>
        </is>
      </c>
      <c r="D61" s="4" t="inlineStr">
        <is>
          <t>12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=HYPERLINK("https://leilaoonline.net/lote/detalhe/18856", "058")</f>
      </c>
      <c r="B62" s="4" t="s">
        <f>=HYPERLINK("https://leilaoonline.net/lote/detalhe/18856", " GM/CELTA 2001 AZUL MOTOR IDENTIFICADO (SUCATA/SEM DOCUMENTO)")</f>
      </c>
      <c r="C62" s="4" t="inlineStr">
        <is>
          <t>Vendido</t>
        </is>
      </c>
      <c r="D62" s="4" t="inlineStr">
        <is>
          <t>13</t>
        </is>
      </c>
      <c r="E62" s="5" t="inlineStr">
        <is>
          <t>2.700,00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=HYPERLINK("https://leilaoonline.net/lote/detalhe/18867", "059")</f>
      </c>
      <c r="B63" s="4" t="s">
        <f>=HYPERLINK("https://leilaoonline.net/lote/detalhe/18867", " FORD/COURIER 1.6 XL 2001 VERMELHA MOTOR IDENTIFICADO (SUCATA/SEM DOCUMENTO)")</f>
      </c>
      <c r="C63" s="4" t="inlineStr">
        <is>
          <t>Vendido</t>
        </is>
      </c>
      <c r="D63" s="4" t="inlineStr">
        <is>
          <t>12</t>
        </is>
      </c>
      <c r="E63" s="5" t="inlineStr">
        <is>
          <t>2.300,00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=HYPERLINK("https://leilaoonline.net/lote/detalhe/18828", "060")</f>
      </c>
      <c r="B64" s="4" t="s">
        <f>=HYPERLINK("https://leilaoonline.net/lote/detalhe/18828", " GM/MONZA SL/E 1986 VERDE MOTOR IDENTIFICADO (SUCATA/SEM DOCUMENTO)")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=HYPERLINK("https://leilaoonline.net/lote/detalhe/18858", "061")</f>
      </c>
      <c r="B65" s="4" t="s">
        <f>=HYPERLINK("https://leilaoonline.net/lote/detalhe/18858", " FIAT/STRADA WORKING 2001 BRANCA MOTOR SUCATA - MOTOR IDENTIFICADO (SUCATA/SEM DOCUMENTO)")</f>
      </c>
      <c r="C65" s="4" t="inlineStr">
        <is>
          <t>Vendido</t>
        </is>
      </c>
      <c r="D65" s="4" t="inlineStr">
        <is>
          <t>7</t>
        </is>
      </c>
      <c r="E65" s="5" t="inlineStr">
        <is>
          <t>2.100,00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=HYPERLINK("https://leilaoonline.net/lote/detalhe/18829", "062")</f>
      </c>
      <c r="B66" s="4" t="s">
        <f>=HYPERLINK("https://leilaoonline.net/lote/detalhe/18829", " FORD/FORD PAMPA L 1991 VERDE MOTOR IDENTIFICADO (SUCATA/SEM DOCUMENTO)")</f>
      </c>
      <c r="C66" s="4" t="inlineStr">
        <is>
          <t>Vendido</t>
        </is>
      </c>
      <c r="D66" s="4" t="inlineStr">
        <is>
          <t>13</t>
        </is>
      </c>
      <c r="E66" s="5" t="inlineStr">
        <is>
          <t>1.900,00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=HYPERLINK("https://leilaoonline.net/lote/detalhe/18843", "063")</f>
      </c>
      <c r="B67" s="4" t="s">
        <f>=HYPERLINK("https://leilaoonline.net/lote/detalhe/18843", " FORD/FIESTA 1996 VERMELHA MOTOR IDENTIFICADO (SUCATA/SEM DOCUMENTO)")</f>
      </c>
      <c r="C67" s="4" t="inlineStr">
        <is>
          <t>Vendido</t>
        </is>
      </c>
      <c r="D67" s="4" t="inlineStr">
        <is>
          <t>8</t>
        </is>
      </c>
      <c r="E67" s="5" t="inlineStr">
        <is>
          <t>1.150,00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=HYPERLINK("https://leilaoonline.net/lote/detalhe/18844", "064")</f>
      </c>
      <c r="B68" s="4" t="s">
        <f>=HYPERLINK("https://leilaoonline.net/lote/detalhe/18844", " VW/SANTANA 1997 PRETA MOTOR IDENTIFICADO (SUCATA/SEM DOCUMENTO)")</f>
      </c>
      <c r="C68" s="4" t="inlineStr">
        <is>
          <t>Vendido</t>
        </is>
      </c>
      <c r="D68" s="4" t="inlineStr">
        <is>
          <t>6</t>
        </is>
      </c>
      <c r="E68" s="5" t="inlineStr">
        <is>
          <t>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=HYPERLINK("https://leilaoonline.net/lote/detalhe/18822", "065")</f>
      </c>
      <c r="B69" s="4" t="s">
        <f>=HYPERLINK("https://leilaoonline.net/lote/detalhe/18822", " FORD/KA GL 2004 CINZA MOTOR IDENTIFICADO (SUCATA/SEM DOCUMENTO)")</f>
      </c>
      <c r="C69" s="4" t="inlineStr">
        <is>
          <t>Vendido</t>
        </is>
      </c>
      <c r="D69" s="4" t="inlineStr">
        <is>
          <t>11</t>
        </is>
      </c>
      <c r="E69" s="5" t="inlineStr">
        <is>
          <t>1.900,00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=HYPERLINK("https://leilaoonline.net/lote/detalhe/18847", "066")</f>
      </c>
      <c r="B70" s="4" t="s">
        <f>=HYPERLINK("https://leilaoonline.net/lote/detalhe/18847", " IMP/FORD FIESTA 1995 AZUL MOTOR IDENTIFICADO (SUCATA/SEM DOCUMENTO)")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=HYPERLINK("https://leilaoonline.net/lote/detalhe/18859", "067")</f>
      </c>
      <c r="B71" s="4" t="s">
        <f>=HYPERLINK("https://leilaoonline.net/lote/detalhe/18859", " IMP/FORD ESCORT GLX 16VF 1997 AZUL MOTOR IDENTIFICADO (SUCATA/SEM DOCUMENTO)")</f>
      </c>
      <c r="C71" s="4" t="inlineStr">
        <is>
          <t>Vendido</t>
        </is>
      </c>
      <c r="D71" s="4" t="inlineStr">
        <is>
          <t>1</t>
        </is>
      </c>
      <c r="E71" s="5" t="inlineStr">
        <is>
          <t>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=HYPERLINK("https://leilaoonline.net/lote/detalhe/18839", "068")</f>
      </c>
      <c r="B72" s="4" t="s">
        <f>=HYPERLINK("https://leilaoonline.net/lote/detalhe/18839", " IMP/ASIA TOWNER COACH 1995 GRENA MOTOR IDENTIFICADO (SUCATA/SEM DOCUMENTO)")</f>
      </c>
      <c r="C72" s="4" t="inlineStr">
        <is>
          <t>Vendido</t>
        </is>
      </c>
      <c r="D72" s="4" t="inlineStr">
        <is>
          <t>4</t>
        </is>
      </c>
      <c r="E72" s="5" t="inlineStr">
        <is>
          <t>1.100,00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=HYPERLINK("https://leilaoonline.net/lote/detalhe/18871", "069")</f>
      </c>
      <c r="B73" s="4" t="s">
        <f>=HYPERLINK("https://leilaoonline.net/lote/detalhe/18871", " GM/MONZA SL/E 2.0 1987 AZUL MOTOR IDENTIFICADO (SUCATA/SEM DOCUMENTO)")</f>
      </c>
      <c r="C73" s="4" t="inlineStr">
        <is>
          <t>Vendido</t>
        </is>
      </c>
      <c r="D73" s="4" t="inlineStr">
        <is>
          <t>6</t>
        </is>
      </c>
      <c r="E73" s="5" t="inlineStr">
        <is>
          <t>850,00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=HYPERLINK("https://leilaoonline.net/lote/detalhe/18870", "070")</f>
      </c>
      <c r="B74" s="4" t="s">
        <f>=HYPERLINK("https://leilaoonline.net/lote/detalhe/18870", " GM/CORSA SUPER 1999 PRETA MOTOR IDENTIFICADO (SUCATA/SEM DOCUMENTO)")</f>
      </c>
      <c r="C74" s="4" t="inlineStr">
        <is>
          <t>Vendido</t>
        </is>
      </c>
      <c r="D74" s="4" t="inlineStr">
        <is>
          <t>7</t>
        </is>
      </c>
      <c r="E74" s="5" t="inlineStr">
        <is>
          <t>1.600,00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=HYPERLINK("https://leilaoonline.net/lote/detalhe/18869", "071")</f>
      </c>
      <c r="B75" s="4" t="s">
        <f>=HYPERLINK("https://leilaoonline.net/lote/detalhe/18869", " FORD/ROYALE GL 1993 CINZA MOTOR IDENTIFICADO (SUCATA/SEM DOCUMENTO)")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=HYPERLINK("https://leilaoonline.net/lote/detalhe/18890", "072")</f>
      </c>
      <c r="B76" s="4" t="s">
        <f>=HYPERLINK("https://leilaoonline.net/lote/detalhe/18890", " FORD/ESCORT GHIA 1988 CINZA MOTOR SUCATA - SEM Nº MOTOR (SUCATA/SEM DOCUMENTO)")</f>
      </c>
      <c r="C76" s="4" t="inlineStr">
        <is>
          <t>Vendido</t>
        </is>
      </c>
      <c r="D76" s="4" t="inlineStr">
        <is>
          <t>1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=HYPERLINK("https://leilaoonline.net/lote/detalhe/18899", "073")</f>
      </c>
      <c r="B77" s="4" t="s">
        <f>=HYPERLINK("https://leilaoonline.net/lote/detalhe/18899", " VW/PARATI CL 1987 CINZA MOTOR IDENTIFICADO (SUCATA/SEM DOCUMENTO)")</f>
      </c>
      <c r="C77" s="4" t="inlineStr">
        <is>
          <t>Vendido</t>
        </is>
      </c>
      <c r="D77" s="4" t="inlineStr">
        <is>
          <t>4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=HYPERLINK("https://leilaoonline.net/lote/detalhe/18872", "074")</f>
      </c>
      <c r="B78" s="4" t="s">
        <f>=HYPERLINK("https://leilaoonline.net/lote/detalhe/18872", " IMP/FIAT TIPO 1.6 IE 1993 CINZA MOTOR IDENTIFICADO (SUCATA/SEM DOCUMENTO)")</f>
      </c>
      <c r="C78" s="4" t="inlineStr">
        <is>
          <t>Vendido</t>
        </is>
      </c>
      <c r="D78" s="4" t="inlineStr">
        <is>
          <t>2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=HYPERLINK("https://leilaoonline.net/lote/detalhe/18873", "075")</f>
      </c>
      <c r="B79" s="4" t="s">
        <f>=HYPERLINK("https://leilaoonline.net/lote/detalhe/18873", " GM/KADETT SL EFI 1993 PRETA MOTOR IDENTIFICADO (SUCATA/SEM DOCUMENTO)")</f>
      </c>
      <c r="C79" s="4" t="inlineStr">
        <is>
          <t>Vendido</t>
        </is>
      </c>
      <c r="D79" s="4" t="inlineStr">
        <is>
          <t>3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=HYPERLINK("https://leilaoonline.net/lote/detalhe/18943", "076")</f>
      </c>
      <c r="B80" s="4" t="s">
        <f>=HYPERLINK("https://leilaoonline.net/lote/detalhe/18943", " IMP/ FIAT UNO MILLE SX 1998 PRETA MOTOR IDENTIFICADO (SUCATA/SEM DOCUMENTO)")</f>
      </c>
      <c r="C80" s="4" t="inlineStr">
        <is>
          <t>Vendido</t>
        </is>
      </c>
      <c r="D80" s="4" t="inlineStr">
        <is>
          <t>1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=HYPERLINK("https://leilaoonline.net/lote/detalhe/18944", "077")</f>
      </c>
      <c r="B81" s="4" t="s">
        <f>=HYPERLINK("https://leilaoonline.net/lote/detalhe/18944", " FIAT/PALIO EX 1998 BRANCA MOTOR IDENTIFICADO (SUCATA/SEM DOCUMENTO)")</f>
      </c>
      <c r="C81" s="4" t="inlineStr">
        <is>
          <t>Vendido</t>
        </is>
      </c>
      <c r="D81" s="4" t="inlineStr">
        <is>
          <t>1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=HYPERLINK("https://leilaoonline.net/lote/detalhe/18940", "079")</f>
      </c>
      <c r="B82" s="4" t="s">
        <f>=HYPERLINK("https://leilaoonline.net/lote/detalhe/18940", " VW/KOMBI 1980 BEGE MOTOR SUCATA - SEM Nº MOTOR (SUCATA/SEM DOCUMENTO)")</f>
      </c>
      <c r="C82" s="4" t="inlineStr">
        <is>
          <t>Vendido</t>
        </is>
      </c>
      <c r="D82" s="4" t="inlineStr">
        <is>
          <t>4</t>
        </is>
      </c>
      <c r="E82" s="5" t="inlineStr">
        <is>
          <t>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=HYPERLINK("https://leilaoonline.net/lote/detalhe/18941", "080")</f>
      </c>
      <c r="B83" s="4" t="s">
        <f>=HYPERLINK("https://leilaoonline.net/lote/detalhe/18941", " VW/KOMBI 2006 BRANCA MOTOR SUCATA - MOTOR IDENTIFICADO (SUCATA/SEM DOCUMENTO)")</f>
      </c>
      <c r="C83" s="4" t="inlineStr">
        <is>
          <t>Vendido</t>
        </is>
      </c>
      <c r="D83" s="4" t="inlineStr">
        <is>
          <t>17</t>
        </is>
      </c>
      <c r="E83" s="5" t="inlineStr">
        <is>
          <t>5.200,00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=HYPERLINK("https://leilaoonline.net/lote/detalhe/18999", "081")</f>
      </c>
      <c r="B84" s="4" t="s">
        <f>=HYPERLINK("https://leilaoonline.net/lote/detalhe/18999", " IMP/FORD EXPLORER XLT4X2 1994 PRETA MOTOR SUCATA - MOTOR IDENTIFICADO (SUCATA/SEM DOCUMENTO)")</f>
      </c>
      <c r="C84" s="4" t="inlineStr">
        <is>
          <t>Vendido</t>
        </is>
      </c>
      <c r="D84" s="4" t="inlineStr">
        <is>
          <t>1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=HYPERLINK("https://leilaoonline.net/lote/detalhe/18997", "082")</f>
      </c>
      <c r="B85" s="4" t="s">
        <f>=HYPERLINK("https://leilaoonline.net/lote/detalhe/18997", " IMP/FORD MONDEO CLX SW 1997 VERDE MOTOR IDENTIFICADO (SUCATA/SEM DOCUMENTO)")</f>
      </c>
      <c r="C85" s="4" t="inlineStr">
        <is>
          <t>Vendido</t>
        </is>
      </c>
      <c r="D85" s="4" t="inlineStr">
        <is>
          <t>1</t>
        </is>
      </c>
      <c r="E85" s="5" t="inlineStr">
        <is>
          <t>850,00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=HYPERLINK("https://leilaoonline.net/lote/detalhe/19002", "083")</f>
      </c>
      <c r="B86" s="4" t="s">
        <f>=HYPERLINK("https://leilaoonline.net/lote/detalhe/19002", " IMP/NISSAN SENTRA GSX 1994 BRANCA MOTOR IDENTIFICADO (SUCATA/SEM DOCUMENTO)")</f>
      </c>
      <c r="C86" s="4" t="inlineStr">
        <is>
          <t>Vendido</t>
        </is>
      </c>
      <c r="D86" s="4" t="inlineStr">
        <is>
          <t>1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=HYPERLINK("https://leilaoonline.net/lote/detalhe/19001", "084")</f>
      </c>
      <c r="B87" s="4" t="s">
        <f>=HYPERLINK("https://leilaoonline.net/lote/detalhe/19001", " VW/GOL MI 1997 VERDE MOTOR SUCATA - SEM Nº MOTOR (SUCATA/SEM DOCUMENTO)")</f>
      </c>
      <c r="C87" s="4" t="inlineStr">
        <is>
          <t>Vendido</t>
        </is>
      </c>
      <c r="D87" s="4" t="inlineStr">
        <is>
          <t>3</t>
        </is>
      </c>
      <c r="E87" s="5" t="inlineStr">
        <is>
          <t>1.200,00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=HYPERLINK("https://leilaoonline.net/lote/detalhe/18998", "085")</f>
      </c>
      <c r="B88" s="4" t="s">
        <f>=HYPERLINK("https://leilaoonline.net/lote/detalhe/18998", " VW/GOL PLUS 16V 2001 CINZA MOTOR SUCATA - MOTOR IDENTIFICADO (SUCATA/SEM DOCUMENTO)")</f>
      </c>
      <c r="C88" s="4" t="inlineStr">
        <is>
          <t>Vendido</t>
        </is>
      </c>
      <c r="D88" s="4" t="inlineStr">
        <is>
          <t>4</t>
        </is>
      </c>
      <c r="E88" s="5" t="inlineStr">
        <is>
          <t>1.250,00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=HYPERLINK("https://leilaoonline.net/lote/detalhe/19008", "086")</f>
      </c>
      <c r="B89" s="4" t="s">
        <f>=HYPERLINK("https://leilaoonline.net/lote/detalhe/19008", " VW/GOL 1.0 2004 CINZA MOTOR IDENTIFICADO (SUCATA/SEM DOCUMENTO)")</f>
      </c>
      <c r="C89" s="4" t="inlineStr">
        <is>
          <t>Vendido</t>
        </is>
      </c>
      <c r="D89" s="4" t="inlineStr">
        <is>
          <t>9</t>
        </is>
      </c>
      <c r="E89" s="5" t="inlineStr">
        <is>
          <t>2.000,00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=HYPERLINK("https://leilaoonline.net/lote/detalhe/19006", "087")</f>
      </c>
      <c r="B90" s="4" t="s">
        <f>=HYPERLINK("https://leilaoonline.net/lote/detalhe/19006", " VW/GOL PLUS 16V 2001 CINZA MOTOR SUCATA - MOTOR IDENTIFICADO (SUCATA/SEM DOCUMENTO)")</f>
      </c>
      <c r="C90" s="4" t="inlineStr">
        <is>
          <t>Vendido</t>
        </is>
      </c>
      <c r="D90" s="4" t="inlineStr">
        <is>
          <t>2</t>
        </is>
      </c>
      <c r="E90" s="5" t="inlineStr">
        <is>
          <t>1.300,00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=HYPERLINK("https://leilaoonline.net/lote/detalhe/19012", "088")</f>
      </c>
      <c r="B91" s="4" t="s">
        <f>=HYPERLINK("https://leilaoonline.net/lote/detalhe/19012", " GM/CELTA 4P SPIRIT 2006 VERMELHA MOTOR IDENTIFICADO (SUCATA/SEM DOCUMENTO)")</f>
      </c>
      <c r="C91" s="4" t="inlineStr">
        <is>
          <t>Vendido</t>
        </is>
      </c>
      <c r="D91" s="4" t="inlineStr">
        <is>
          <t>14</t>
        </is>
      </c>
      <c r="E91" s="5" t="inlineStr">
        <is>
          <t>2.800,00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=HYPERLINK("https://leilaoonline.net/lote/detalhe/19019", "089")</f>
      </c>
      <c r="B92" s="4" t="s">
        <f>=HYPERLINK("https://leilaoonline.net/lote/detalhe/19019", " GM/CORSA WIND 2001 PRETA MOTOR IDENTIFICADO (SUCATA/SEM DOCUMENTO)")</f>
      </c>
      <c r="C92" s="4" t="inlineStr">
        <is>
          <t>Vendido</t>
        </is>
      </c>
      <c r="D92" s="4" t="inlineStr">
        <is>
          <t>6</t>
        </is>
      </c>
      <c r="E92" s="5" t="inlineStr">
        <is>
          <t>1.400,00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=HYPERLINK("https://leilaoonline.net/lote/detalhe/19021", "090")</f>
      </c>
      <c r="B93" s="4" t="s">
        <f>=HYPERLINK("https://leilaoonline.net/lote/detalhe/19021", " GM/CELTA 4P SPIRIT 2005 AZUL MOTOR IDENTIFICADO (SUCATA/SEM DOCUMENTO)")</f>
      </c>
      <c r="C93" s="4" t="inlineStr">
        <is>
          <t>Vendido</t>
        </is>
      </c>
      <c r="D93" s="4" t="inlineStr">
        <is>
          <t>12</t>
        </is>
      </c>
      <c r="E93" s="5" t="inlineStr">
        <is>
          <t>2.400,00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=HYPERLINK("https://leilaoonline.net/lote/detalhe/19020", "091")</f>
      </c>
      <c r="B94" s="4" t="s">
        <f>=HYPERLINK("https://leilaoonline.net/lote/detalhe/19020", " FORD/ECOSPORT XL 1.6L 2003 VERMELHA MOTOR IDENTIFICADO (SUCATA/SEM DOCUMENTO)")</f>
      </c>
      <c r="C94" s="4" t="inlineStr">
        <is>
          <t>Vendido</t>
        </is>
      </c>
      <c r="D94" s="4" t="inlineStr">
        <is>
          <t>15</t>
        </is>
      </c>
      <c r="E94" s="5" t="inlineStr">
        <is>
          <t>3.200,00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=HYPERLINK("https://leilaoonline.net/lote/detalhe/19022", "092")</f>
      </c>
      <c r="B95" s="4" t="s">
        <f>=HYPERLINK("https://leilaoonline.net/lote/detalhe/19022", " I/PEUGEOT 307 RALLYE 20M 2003 CINZA MOTOR IDENTIFICADO (SUCATA/SEM DOCUMENTO)")</f>
      </c>
      <c r="C95" s="4" t="inlineStr">
        <is>
          <t>Vendido</t>
        </is>
      </c>
      <c r="D95" s="4" t="inlineStr">
        <is>
          <t>8</t>
        </is>
      </c>
      <c r="E95" s="5" t="inlineStr">
        <is>
          <t>2.400,00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=HYPERLINK("https://leilaoonline.net/lote/detalhe/19024", "093")</f>
      </c>
      <c r="B96" s="4" t="s">
        <f>=HYPERLINK("https://leilaoonline.net/lote/detalhe/19024", " GM/BLAZER DLX 1998 PRETA MOTOR SUCATA - SEM Nº MOTOR (SUCATA/SEM DOCUMENTO)")</f>
      </c>
      <c r="C96" s="4" t="inlineStr">
        <is>
          <t>Vendido</t>
        </is>
      </c>
      <c r="D96" s="4" t="inlineStr">
        <is>
          <t>8</t>
        </is>
      </c>
      <c r="E96" s="5" t="inlineStr">
        <is>
          <t>2.400,00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=HYPERLINK("https://leilaoonline.net/lote/detalhe/19027", "094")</f>
      </c>
      <c r="B97" s="4" t="s">
        <f>=HYPERLINK("https://leilaoonline.net/lote/detalhe/19027", " IMP/VW POLO CLAS.1.8 MI 1997 PRATA MOTOR IDENTIFICADO (SUCATA/SEM DOCUMENTO)")</f>
      </c>
      <c r="C97" s="4" t="inlineStr">
        <is>
          <t>Vendido</t>
        </is>
      </c>
      <c r="D97" s="4" t="inlineStr">
        <is>
          <t>3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=HYPERLINK("https://leilaoonline.net/lote/detalhe/19030", "095")</f>
      </c>
      <c r="B98" s="4" t="s">
        <f>=HYPERLINK("https://leilaoonline.net/lote/detalhe/19030", " IMP/SUBARU FORESTER 4WD 1998 BRANCA MOTOR IDENTIFICADO (SUCATA/SEM DOCUMENTO)")</f>
      </c>
      <c r="C98" s="4" t="inlineStr">
        <is>
          <t>Vendido</t>
        </is>
      </c>
      <c r="D98" s="4" t="inlineStr">
        <is>
          <t>17</t>
        </is>
      </c>
      <c r="E98" s="5" t="inlineStr">
        <is>
          <t>5.200,00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=HYPERLINK("https://leilaoonline.net/lote/detalhe/19032", "096")</f>
      </c>
      <c r="B99" s="4" t="s">
        <f>=HYPERLINK("https://leilaoonline.net/lote/detalhe/19032", " FIAT/UNO MILLE ECONOMY 2010 CINZA MOTOR IDENTIFICADO (SUCATA/SEM DOCUMENTO)")</f>
      </c>
      <c r="C99" s="4" t="inlineStr">
        <is>
          <t>Vendido</t>
        </is>
      </c>
      <c r="D99" s="4" t="inlineStr">
        <is>
          <t>15</t>
        </is>
      </c>
      <c r="E99" s="5" t="inlineStr">
        <is>
          <t>2.900,00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=HYPERLINK("https://leilaoonline.net/lote/detalhe/19034", "097")</f>
      </c>
      <c r="B100" s="4" t="s">
        <f>=HYPERLINK("https://leilaoonline.net/lote/detalhe/19034", " JTA/SUZUKI AN125 2007 PRETA MOTOR IDENTIFICADO (SUCATA/SEM DOCUMENTO)")</f>
      </c>
      <c r="C100" s="4" t="inlineStr">
        <is>
          <t>Vendido</t>
        </is>
      </c>
      <c r="D100" s="4" t="inlineStr">
        <is>
          <t>2</t>
        </is>
      </c>
      <c r="E100" s="5" t="inlineStr">
        <is>
          <t>550,00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=HYPERLINK("https://leilaoonline.net/lote/detalhe/19338", "098")</f>
      </c>
      <c r="B101" s="4" t="s">
        <f>=HYPERLINK("https://leilaoonline.net/lote/detalhe/19338", "JTA/SUZUKI INTRUDER 125 2009 VERDE MOTOR IDENTIFICADO (SUCATA/SEM DOCUMENTO)")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=HYPERLINK("https://leilaoonline.net/lote/detalhe/19035", "099")</f>
      </c>
      <c r="B102" s="4" t="s">
        <f>=HYPERLINK("https://leilaoonline.net/lote/detalhe/19035", " HONDA/NX-4 FALCON 1999 PRATA MOTOR IDENTIFICADO (SUCATA/SEM DOCUMENTO)")</f>
      </c>
      <c r="C102" s="4" t="inlineStr">
        <is>
          <t>Vendido</t>
        </is>
      </c>
      <c r="D102" s="4" t="inlineStr">
        <is>
          <t>3</t>
        </is>
      </c>
      <c r="E102" s="5" t="inlineStr">
        <is>
          <t>1.200,00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=HYPERLINK("https://leilaoonline.net/lote/detalhe/19036", "100")</f>
      </c>
      <c r="B103" s="4" t="s">
        <f>=HYPERLINK("https://leilaoonline.net/lote/detalhe/19036", " HONDA/LEAD 110 2009 BEGE MOTOR SUCATA - SEM Nº MOTOR (SUCATA/SEM DOCUMENTO)")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=HYPERLINK("https://leilaoonline.net/lote/detalhe/19038", "101")</f>
      </c>
      <c r="B104" s="4" t="s">
        <f>=HYPERLINK("https://leilaoonline.net/lote/detalhe/19038", " YAMAHA/XTZ 125K 2007 AZUL MOTOR IDENTIFICADO (SUCATA/SEM DOCUMENTO)")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=HYPERLINK("https://leilaoonline.net/lote/detalhe/19037", "102")</f>
      </c>
      <c r="B105" s="4" t="s">
        <f>=HYPERLINK("https://leilaoonline.net/lote/detalhe/19037", " YAMAHA/XTZ 125E 2002 VERMELHA MOTOR IDENTIFICADO (SUCATA/SEM DOCUMENTO)")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=HYPERLINK("https://leilaoonline.net/lote/detalhe/19039", "103")</f>
      </c>
      <c r="B106" s="4" t="s">
        <f>=HYPERLINK("https://leilaoonline.net/lote/detalhe/19039", " FORD/FIESTA 1996 AZUL MOTOR IDENTIFICADO (SUCATA/SEM DOCUMENTO)")</f>
      </c>
      <c r="C106" s="4" t="inlineStr">
        <is>
          <t>Vendido</t>
        </is>
      </c>
      <c r="D106" s="4" t="inlineStr">
        <is>
          <t>5</t>
        </is>
      </c>
      <c r="E106" s="5" t="inlineStr">
        <is>
          <t>800,00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=HYPERLINK("https://leilaoonline.net/lote/detalhe/19040", "104")</f>
      </c>
      <c r="B107" s="4" t="s">
        <f>=HYPERLINK("https://leilaoonline.net/lote/detalhe/19040", " FORD/ESCORT LX 1991 PRATA MOTOR IDENTIFICADO (SUCATA/SEM DOCUMENTO)")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400,00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=HYPERLINK("https://leilaoonline.net/lote/detalhe/19041", "105")</f>
      </c>
      <c r="B108" s="4" t="s">
        <f>=HYPERLINK("https://leilaoonline.net/lote/detalhe/19041", " IMP/PEUGEOT 306 XR 1997 VERDE MOTOR IDENTIFICADO (SUCATA/SEM DOCUMENTO)")</f>
      </c>
      <c r="C108" s="4" t="inlineStr">
        <is>
          <t>Vendido</t>
        </is>
      </c>
      <c r="D108" s="4" t="inlineStr">
        <is>
          <t>3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=HYPERLINK("https://leilaoonline.net/lote/detalhe/19044", "106")</f>
      </c>
      <c r="B109" s="4" t="s">
        <f>=HYPERLINK("https://leilaoonline.net/lote/detalhe/19044", " FIAT/PUNTO ELX 1.4 2009 PRATA MOTOR IDENTIFICADO (SUCATA/SEM DOCUMENTO)")</f>
      </c>
      <c r="C109" s="4" t="inlineStr">
        <is>
          <t>Vendido</t>
        </is>
      </c>
      <c r="D109" s="4" t="inlineStr">
        <is>
          <t>15</t>
        </is>
      </c>
      <c r="E109" s="5" t="inlineStr">
        <is>
          <t>5.300,00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=HYPERLINK("https://leilaoonline.net/lote/detalhe/19043", "107")</f>
      </c>
      <c r="B110" s="4" t="s">
        <f>=HYPERLINK("https://leilaoonline.net/lote/detalhe/19043", " CITROEN/C3 GLX 14 FLEX 2006 PRETA MOTOR IDENTIFICADO (SUCATA/SEM DOCUMENTO)")</f>
      </c>
      <c r="C110" s="4" t="inlineStr">
        <is>
          <t>Vendido</t>
        </is>
      </c>
      <c r="D110" s="4" t="inlineStr">
        <is>
          <t>34</t>
        </is>
      </c>
      <c r="E110" s="5" t="inlineStr">
        <is>
          <t>5.100,00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=HYPERLINK("https://leilaoonline.net/lote/detalhe/19045", "108")</f>
      </c>
      <c r="B111" s="4" t="s">
        <f>=HYPERLINK("https://leilaoonline.net/lote/detalhe/19045", " RENAULT/CLIO RN 1.0 16V 2001 CINZA MOTOR IDENTIFICADO (SUCATA/SEM DOCUMENTO)")</f>
      </c>
      <c r="C111" s="4" t="inlineStr">
        <is>
          <t>Vendido</t>
        </is>
      </c>
      <c r="D111" s="4" t="inlineStr">
        <is>
          <t>2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=HYPERLINK("https://leilaoonline.net/lote/detalhe/19042", "109")</f>
      </c>
      <c r="B112" s="4" t="s">
        <f>=HYPERLINK("https://leilaoonline.net/lote/detalhe/19042", " IMP/CITROEN XSARA EX 16V 2000 PRATA MOTOR IDENTIFICADO (SUCATA/SEM DOCUMENTO)")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=HYPERLINK("https://leilaoonline.net/lote/detalhe/19046", "110")</f>
      </c>
      <c r="B113" s="4" t="s">
        <f>=HYPERLINK("https://leilaoonline.net/lote/detalhe/19046", " CITROEN/C3 GLX 14 FLEX 2011 PRATA MOTOR IDENTIFICADO (SUCATA/SEM DOCUMENTO)")</f>
      </c>
      <c r="C113" s="4" t="inlineStr">
        <is>
          <t>Vendido</t>
        </is>
      </c>
      <c r="D113" s="4" t="inlineStr">
        <is>
          <t>14</t>
        </is>
      </c>
      <c r="E113" s="5" t="inlineStr">
        <is>
          <t>5.400,00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=HYPERLINK("https://leilaoonline.net/lote/detalhe/19047", "111")</f>
      </c>
      <c r="B114" s="4" t="s">
        <f>=HYPERLINK("https://leilaoonline.net/lote/detalhe/19047", " FIAT/UNO VIVACE 1.0 2010 CINZA MOTOR IDENTIFICADO (SUCATA/SEM DOCUMENTO)")</f>
      </c>
      <c r="C114" s="4" t="inlineStr">
        <is>
          <t>Vendido</t>
        </is>
      </c>
      <c r="D114" s="4" t="inlineStr">
        <is>
          <t>40</t>
        </is>
      </c>
      <c r="E114" s="5" t="inlineStr">
        <is>
          <t>5.900,00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=HYPERLINK("https://leilaoonline.net/lote/detalhe/19048", "112")</f>
      </c>
      <c r="B115" s="4" t="s">
        <f>=HYPERLINK("https://leilaoonline.net/lote/detalhe/19048", " GM/CORSA SUPER 1999 VERMELHA MOTOR IDENTIFICADO (SUCATA/SEM DOCUMENTO)")</f>
      </c>
      <c r="C115" s="4" t="inlineStr">
        <is>
          <t>Vendido</t>
        </is>
      </c>
      <c r="D115" s="4" t="inlineStr">
        <is>
          <t>15</t>
        </is>
      </c>
      <c r="E115" s="5" t="inlineStr">
        <is>
          <t>2.200,00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=HYPERLINK("https://leilaoonline.net/lote/detalhe/19049", "113")</f>
      </c>
      <c r="B116" s="4" t="s">
        <f>=HYPERLINK("https://leilaoonline.net/lote/detalhe/19049", " VW/GOL 16V 1999 CINZA MOTOR SUCATA - SEM Nº MOTOR (SUCATA/SEM DOCUMENTO)")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1.200,00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=HYPERLINK("https://leilaoonline.net/lote/detalhe/19052", "114")</f>
      </c>
      <c r="B117" s="4" t="s">
        <f>=HYPERLINK("https://leilaoonline.net/lote/detalhe/19052", " RENAULT/CLIO DYN 16 16VH 2004 PRATA MOTOR IDENTIFICADO (SUCATA/SEM DOCUMENTO)")</f>
      </c>
      <c r="C117" s="4" t="inlineStr">
        <is>
          <t>Vendido</t>
        </is>
      </c>
      <c r="D117" s="4" t="inlineStr">
        <is>
          <t>18</t>
        </is>
      </c>
      <c r="E117" s="5" t="inlineStr">
        <is>
          <t>3.000,00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=HYPERLINK("https://leilaoonline.net/lote/detalhe/19051", "115")</f>
      </c>
      <c r="B118" s="4" t="s">
        <f>=HYPERLINK("https://leilaoonline.net/lote/detalhe/19051", " FIAT/PALIO 16V 1997 CINZA MOTOR IDENTIFICADO (SUCATA/SEM DOCUMENTO)")</f>
      </c>
      <c r="C118" s="4" t="inlineStr">
        <is>
          <t>Vendido</t>
        </is>
      </c>
      <c r="D118" s="4" t="inlineStr">
        <is>
          <t>14</t>
        </is>
      </c>
      <c r="E118" s="5" t="inlineStr">
        <is>
          <t>2.000,00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=HYPERLINK("https://leilaoonline.net/lote/detalhe/19053", "116")</f>
      </c>
      <c r="B119" s="4" t="s">
        <f>=HYPERLINK("https://leilaoonline.net/lote/detalhe/19053", " VW/GOL CLI 1995 VERDE MOTOR IDENTIFICADO (SUCATA/SEM DOCUMENTO)")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700,00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=HYPERLINK("https://leilaoonline.net/lote/detalhe/19050", "117")</f>
      </c>
      <c r="B120" s="4" t="s">
        <f>=HYPERLINK("https://leilaoonline.net/lote/detalhe/19050", " GM/CORSA WIND 1999 CINZA MOTOR IDENTIFICADO (SUCATA/SEM DOCUMENTO)")</f>
      </c>
      <c r="C120" s="4" t="inlineStr">
        <is>
          <t>Vendido</t>
        </is>
      </c>
      <c r="D120" s="4" t="inlineStr">
        <is>
          <t>5</t>
        </is>
      </c>
      <c r="E120" s="5" t="inlineStr">
        <is>
          <t>1.100,00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=HYPERLINK("https://leilaoonline.net/lote/detalhe/19054", "118")</f>
      </c>
      <c r="B121" s="4" t="s">
        <f>=HYPERLINK("https://leilaoonline.net/lote/detalhe/19054", " GM/CORSA GL 1997 BRANCA MOTOR IDENTIFICADO (SUCATA/SEM DOCUMENTO)")</f>
      </c>
      <c r="C121" s="4" t="inlineStr">
        <is>
          <t>Vendido</t>
        </is>
      </c>
      <c r="D121" s="4" t="inlineStr">
        <is>
          <t>2</t>
        </is>
      </c>
      <c r="E121" s="5" t="inlineStr">
        <is>
          <t>700,00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=HYPERLINK("https://leilaoonline.net/lote/detalhe/19055", "119")</f>
      </c>
      <c r="B122" s="4" t="s">
        <f>=HYPERLINK("https://leilaoonline.net/lote/detalhe/19055", " GM/KADETT SL/E 1991 CINZA SEM MOTOR (SUCATA/SEM DOCUMENTO)")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=HYPERLINK("https://leilaoonline.net/lote/detalhe/19057", "120")</f>
      </c>
      <c r="B123" s="4" t="s">
        <f>=HYPERLINK("https://leilaoonline.net/lote/detalhe/19057", " FORD/ESCORT 1.8 GL 1993 AZUL MOTOR IDENTIFICADO (SUCATA/SEM DOCUMENTO)")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700,00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=HYPERLINK("https://leilaoonline.net/lote/detalhe/19056", "121")</f>
      </c>
      <c r="B124" s="4" t="s">
        <f>=HYPERLINK("https://leilaoonline.net/lote/detalhe/19056", " FIAT/UNO MILLE EP 1996 VERDE MOTOR IDENTIFICADO (SUCATA/SEM DOCUMENTO)")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650,00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=HYPERLINK("https://leilaoonline.net/lote/detalhe/19058", "122")</f>
      </c>
      <c r="B125" s="4" t="s">
        <f>=HYPERLINK("https://leilaoonline.net/lote/detalhe/19058", " FIAT/PALIO ELX 2002 AZUL MOTOR IDENTIFICADO (SUCATA/SEM DOCUMENTO)")</f>
      </c>
      <c r="C125" s="4" t="inlineStr">
        <is>
          <t>Vendido</t>
        </is>
      </c>
      <c r="D125" s="4" t="inlineStr">
        <is>
          <t>6</t>
        </is>
      </c>
      <c r="E125" s="5" t="inlineStr">
        <is>
          <t>1.600,00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=HYPERLINK("https://leilaoonline.net/lote/detalhe/19059", "123")</f>
      </c>
      <c r="B126" s="4" t="s">
        <f>=HYPERLINK("https://leilaoonline.net/lote/detalhe/19059", " FIAT/PALIO WEEKEND ELX 2000 CINZA MOTOR IDENTIFICADO (SUCATA/SEM DOCUMENTO)")</f>
      </c>
      <c r="C126" s="4" t="inlineStr">
        <is>
          <t>Vendido</t>
        </is>
      </c>
      <c r="D126" s="4" t="inlineStr">
        <is>
          <t>5</t>
        </is>
      </c>
      <c r="E126" s="5" t="inlineStr">
        <is>
          <t>1.600,00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=HYPERLINK("https://leilaoonline.net/lote/detalhe/19060", "124")</f>
      </c>
      <c r="B127" s="4" t="s">
        <f>=HYPERLINK("https://leilaoonline.net/lote/detalhe/19060", " FIAT/UNO MILLE SMART 2000 VERMELHA MOTOR IDENTIFICADO (SUCATA/SEM DOCUMENTO)")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=HYPERLINK("https://leilaoonline.net/lote/detalhe/19062", "125")</f>
      </c>
      <c r="B128" s="4" t="s">
        <f>=HYPERLINK("https://leilaoonline.net/lote/detalhe/19062", " GM/ASTRA EXPRESSION 2002 AZUL MOTOR IDENTIFICADO (SUCATA/SEM DOCUMENTO)")</f>
      </c>
      <c r="C128" s="4" t="inlineStr">
        <is>
          <t>Vendido</t>
        </is>
      </c>
      <c r="D128" s="4" t="inlineStr">
        <is>
          <t>11</t>
        </is>
      </c>
      <c r="E128" s="5" t="inlineStr">
        <is>
          <t>2.500,00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=HYPERLINK("https://leilaoonline.net/lote/detalhe/19061", "126")</f>
      </c>
      <c r="B129" s="4" t="s">
        <f>=HYPERLINK("https://leilaoonline.net/lote/detalhe/19061", " VW/GOL I 1996 VERMELHA MOTOR IDENTIFICADO (SUCATA/SEM DOCUMENTO)")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=HYPERLINK("https://leilaoonline.net/lote/detalhe/19063", "127")</f>
      </c>
      <c r="B130" s="4" t="s">
        <f>=HYPERLINK("https://leilaoonline.net/lote/detalhe/19063", " FIAT/PALIO EL 1996 AZUL MOTOR IDENTIFICADO (SUCATA/SEM DOCUMENTO)")</f>
      </c>
      <c r="C130" s="4" t="inlineStr">
        <is>
          <t>Vendido</t>
        </is>
      </c>
      <c r="D130" s="4" t="inlineStr">
        <is>
          <t>3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=HYPERLINK("https://leilaoonline.net/lote/detalhe/19064", "128")</f>
      </c>
      <c r="B131" s="4" t="s">
        <f>=HYPERLINK("https://leilaoonline.net/lote/detalhe/19064", " PEUGEOT/206 14 SENSAT FX 2006 PRETA MOTOR IDENTIFICADO (SUCATA/SEM DOCUMENTO)")</f>
      </c>
      <c r="C131" s="4" t="inlineStr">
        <is>
          <t>Vendido</t>
        </is>
      </c>
      <c r="D131" s="4" t="inlineStr">
        <is>
          <t>11</t>
        </is>
      </c>
      <c r="E131" s="5" t="inlineStr">
        <is>
          <t>2.800,00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=HYPERLINK("https://leilaoonline.net/lote/detalhe/19065", "129")</f>
      </c>
      <c r="B132" s="4" t="s">
        <f>=HYPERLINK("https://leilaoonline.net/lote/detalhe/19065", " M.BENZ/A 160 2003 PRETA MOTOR SUCATA - MOTOR IDENTIFICADO (SUCATA/SEM DOCUMENTO)")</f>
      </c>
      <c r="C132" s="4" t="inlineStr">
        <is>
          <t>Vendido</t>
        </is>
      </c>
      <c r="D132" s="4" t="inlineStr">
        <is>
          <t>11</t>
        </is>
      </c>
      <c r="E132" s="5" t="inlineStr">
        <is>
          <t>4.000,00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=HYPERLINK("https://leilaoonline.net/lote/detalhe/19066", "130")</f>
      </c>
      <c r="B133" s="4" t="s">
        <f>=HYPERLINK("https://leilaoonline.net/lote/detalhe/19066", " FIAT/UNO ELETRONIC 1993 CINZA MOTOR IDENTIFICADO (SUCATA/SEM DOCUMENTO)")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700,00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=HYPERLINK("https://leilaoonline.net/lote/detalhe/19067", "131")</f>
      </c>
      <c r="B134" s="4" t="s">
        <f>=HYPERLINK("https://leilaoonline.net/lote/detalhe/19067", " GM/VECTRA GLS 1997 PRATA MOTOR IDENTIFICADO (SUCATA/SEM DOCUMENTO)")</f>
      </c>
      <c r="C134" s="4" t="inlineStr">
        <is>
          <t>Vendido</t>
        </is>
      </c>
      <c r="D134" s="4" t="inlineStr">
        <is>
          <t>7</t>
        </is>
      </c>
      <c r="E134" s="5" t="inlineStr">
        <is>
          <t>1.600,00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=HYPERLINK("https://leilaoonline.net/lote/detalhe/19068", "132")</f>
      </c>
      <c r="B135" s="4" t="s">
        <f>=HYPERLINK("https://leilaoonline.net/lote/detalhe/19068", " GM/ASTRA SEDAN CD 2002 PRETA MOTOR IDENTIFICADO (SUCATA/SEM DOCUMENTO)")</f>
      </c>
      <c r="C135" s="4" t="inlineStr">
        <is>
          <t>Vendido</t>
        </is>
      </c>
      <c r="D135" s="4" t="inlineStr">
        <is>
          <t>17</t>
        </is>
      </c>
      <c r="E135" s="5" t="inlineStr">
        <is>
          <t>3.300,00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=HYPERLINK("https://leilaoonline.net/lote/detalhe/19069", "133")</f>
      </c>
      <c r="B136" s="4" t="s">
        <f>=HYPERLINK("https://leilaoonline.net/lote/detalhe/19069", " VW/GOL MI 1998 PRATA MOTOR IDENTIFICADO (SUCATA/SEM DOCUMENTO)")</f>
      </c>
      <c r="C136" s="4" t="inlineStr">
        <is>
          <t>Vendido</t>
        </is>
      </c>
      <c r="D136" s="4" t="inlineStr">
        <is>
          <t>9</t>
        </is>
      </c>
      <c r="E136" s="5" t="inlineStr">
        <is>
          <t>1.800,00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=HYPERLINK("https://leilaoonline.net/lote/detalhe/19071", "134")</f>
      </c>
      <c r="B137" s="4" t="s">
        <f>=HYPERLINK("https://leilaoonline.net/lote/detalhe/19071", " FIAT/PALIO EDX 1997 AZUL MOTOR IDENTIFICADO (SUCATA/SEM DOCUMENTO)")</f>
      </c>
      <c r="C137" s="4" t="inlineStr">
        <is>
          <t>Vendido</t>
        </is>
      </c>
      <c r="D137" s="4" t="inlineStr">
        <is>
          <t>5</t>
        </is>
      </c>
      <c r="E137" s="5" t="inlineStr">
        <is>
          <t>1.050,00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=HYPERLINK("https://leilaoonline.net/lote/detalhe/19070", "135")</f>
      </c>
      <c r="B138" s="4" t="s">
        <f>=HYPERLINK("https://leilaoonline.net/lote/detalhe/19070", " GM/CELTA 2001 BRANCA MOTOR IDENTIFICADO (SUCATA/SEM DOCUMENTO)")</f>
      </c>
      <c r="C138" s="4" t="inlineStr">
        <is>
          <t>Vendido</t>
        </is>
      </c>
      <c r="D138" s="4" t="inlineStr">
        <is>
          <t>6</t>
        </is>
      </c>
      <c r="E138" s="5" t="inlineStr">
        <is>
          <t>1.500,00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=HYPERLINK("https://leilaoonline.net/lote/detalhe/18879", "136")</f>
      </c>
      <c r="B139" s="4" t="s">
        <f>=HYPERLINK("https://leilaoonline.net/lote/detalhe/18879", " VW/LOGUS GLI 1.8 1994 AZUL MOTOR IDENTIFICADO (SUCATA/SEM DOCUMENTO)")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600,00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=HYPERLINK("https://leilaoonline.net/lote/detalhe/18892", "137")</f>
      </c>
      <c r="B140" s="4" t="s">
        <f>=HYPERLINK("https://leilaoonline.net/lote/detalhe/18892", " FORD/ESCORT 1.8I GL 1995 BRANCA MOTOR IDENTIFICADO (SUCATA/SEM DOCUMENTO)")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450,00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=HYPERLINK("https://leilaoonline.net/lote/detalhe/18878", "138")</f>
      </c>
      <c r="B141" s="4" t="s">
        <f>=HYPERLINK("https://leilaoonline.net/lote/detalhe/18878", " FIAT/IDEA ELX FLEX 2007 PRATA MOTOR IDENTIFICADO (SUCATA/SEM DOCUMENTO)")</f>
      </c>
      <c r="C141" s="4" t="inlineStr">
        <is>
          <t>Vendido</t>
        </is>
      </c>
      <c r="D141" s="4" t="inlineStr">
        <is>
          <t>20</t>
        </is>
      </c>
      <c r="E141" s="5" t="inlineStr">
        <is>
          <t>5.800,00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=HYPERLINK("https://leilaoonline.net/lote/detalhe/18893", "139")</f>
      </c>
      <c r="B142" s="4" t="s">
        <f>=HYPERLINK("https://leilaoonline.net/lote/detalhe/18893", " FORD/KA GL 2001 PRETA MOTOR IDENTIFICADO (SUCATA/SEM DOCUMENTO)")</f>
      </c>
      <c r="C142" s="4" t="inlineStr">
        <is>
          <t>Vendido</t>
        </is>
      </c>
      <c r="D142" s="4" t="inlineStr">
        <is>
          <t>2</t>
        </is>
      </c>
      <c r="E142" s="5" t="inlineStr">
        <is>
          <t>1.000,00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=HYPERLINK("https://leilaoonline.net/lote/detalhe/18905", "140")</f>
      </c>
      <c r="B143" s="4" t="s">
        <f>=HYPERLINK("https://leilaoonline.net/lote/detalhe/18905", " FIAT/PALIO FIRE FLEX 2007 PRATA MOTOR IDENTIFICADO (SUCATA/SEM DOCUMENTO)")</f>
      </c>
      <c r="C143" s="4" t="inlineStr">
        <is>
          <t>Vendido</t>
        </is>
      </c>
      <c r="D143" s="4" t="inlineStr">
        <is>
          <t>24</t>
        </is>
      </c>
      <c r="E143" s="5" t="inlineStr">
        <is>
          <t>4.000,00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=HYPERLINK("https://leilaoonline.net/lote/detalhe/18876", "141")</f>
      </c>
      <c r="B144" s="4" t="s">
        <f>=HYPERLINK("https://leilaoonline.net/lote/detalhe/18876", " GM/CORSA MILENIUM 2001 PRATA MOTOR IDENTIFICADO (SUCATA/SEM DOCUMENTO)")</f>
      </c>
      <c r="C144" s="4" t="inlineStr">
        <is>
          <t>Vendido</t>
        </is>
      </c>
      <c r="D144" s="4" t="inlineStr">
        <is>
          <t>5</t>
        </is>
      </c>
      <c r="E144" s="5" t="inlineStr">
        <is>
          <t>1.600,00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=HYPERLINK("https://leilaoonline.net/lote/detalhe/18880", "142")</f>
      </c>
      <c r="B145" s="4" t="s">
        <f>=HYPERLINK("https://leilaoonline.net/lote/detalhe/18880", " I/PEUGEOT 307SD 20S A GR 2006 PRETA MOTOR IDENTIFICADO (SUCATA/SEM DOCUMENTO)")</f>
      </c>
      <c r="C145" s="4" t="inlineStr">
        <is>
          <t>Vendido</t>
        </is>
      </c>
      <c r="D145" s="4" t="inlineStr">
        <is>
          <t>12</t>
        </is>
      </c>
      <c r="E145" s="5" t="inlineStr">
        <is>
          <t>4.200,00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=HYPERLINK("https://leilaoonline.net/lote/detalhe/18894", "143")</f>
      </c>
      <c r="B146" s="4" t="s">
        <f>=HYPERLINK("https://leilaoonline.net/lote/detalhe/18894", " VW/GOL 16V 1998 AZUL MOTOR SUCATA - MOTOR IDENTIFICADO (SUCATA/SEM DOCUMENTO)")</f>
      </c>
      <c r="C146" s="4" t="inlineStr">
        <is>
          <t>Vendido</t>
        </is>
      </c>
      <c r="D146" s="4" t="inlineStr">
        <is>
          <t>3</t>
        </is>
      </c>
      <c r="E146" s="5" t="inlineStr">
        <is>
          <t>1.050,00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=HYPERLINK("https://leilaoonline.net/lote/detalhe/19011", "144")</f>
      </c>
      <c r="B147" s="4" t="s">
        <f>=HYPERLINK("https://leilaoonline.net/lote/detalhe/19011", " RENAULT/CLIO RL 1.0 16V 2002 BEGE MOTOR IDENTIFICADO (SUCATA/SEM DOCUMENTO)")</f>
      </c>
      <c r="C147" s="4" t="inlineStr">
        <is>
          <t>Vendido</t>
        </is>
      </c>
      <c r="D147" s="4" t="inlineStr">
        <is>
          <t>6</t>
        </is>
      </c>
      <c r="E147" s="5" t="inlineStr">
        <is>
          <t>1.800,00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=HYPERLINK("https://leilaoonline.net/lote/detalhe/19013", "145")</f>
      </c>
      <c r="B148" s="4" t="s">
        <f>=HYPERLINK("https://leilaoonline.net/lote/detalhe/19013", " VW/GOL 16V 2000 VERDE MOTOR SUCATA - MOTOR IDENTIFICADO (SUCATA/SEM DOCUMENTO)")</f>
      </c>
      <c r="C148" s="4" t="inlineStr">
        <is>
          <t>Vendido</t>
        </is>
      </c>
      <c r="D148" s="4" t="inlineStr">
        <is>
          <t>6</t>
        </is>
      </c>
      <c r="E148" s="5" t="inlineStr">
        <is>
          <t>1.400,00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=HYPERLINK("https://leilaoonline.net/lote/detalhe/19010", "146")</f>
      </c>
      <c r="B149" s="4" t="s">
        <f>=HYPERLINK("https://leilaoonline.net/lote/detalhe/19010", " GM/CORSA SUPER 1997 PRETA MOTOR IDENTIFICADO (SUCATA/SEM DOCUMENTO)")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700,00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=HYPERLINK("https://leilaoonline.net/lote/detalhe/19015", "147")</f>
      </c>
      <c r="B150" s="4" t="s">
        <f>=HYPERLINK("https://leilaoonline.net/lote/detalhe/19015", " GM/CORSA WIND 2000 AZUL MOTOR IDENTIFICADO (SUCATA/SEM DOCUMENTO)")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800,00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=HYPERLINK("https://leilaoonline.net/lote/detalhe/19014", "148")</f>
      </c>
      <c r="B151" s="4" t="s">
        <f>=HYPERLINK("https://leilaoonline.net/lote/detalhe/19014", " GM/MONZA SL/E 1988 BEGE MOTOR IDENTIFICADO (SUCATA/SEM DOCUMENTO)")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=HYPERLINK("https://leilaoonline.net/lote/detalhe/18875", "149")</f>
      </c>
      <c r="B152" s="4" t="s">
        <f>=HYPERLINK("https://leilaoonline.net/lote/detalhe/18875", " GM/CELTA 2P SPIRIT 2007 VERMELHA MOTOR IDENTIFICADO (SUCATA/SEM DOCUMENTO)")</f>
      </c>
      <c r="C152" s="4" t="inlineStr">
        <is>
          <t>Vendido</t>
        </is>
      </c>
      <c r="D152" s="4" t="inlineStr">
        <is>
          <t>8</t>
        </is>
      </c>
      <c r="E152" s="5" t="inlineStr">
        <is>
          <t>2.100,00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=HYPERLINK("https://leilaoonline.net/lote/detalhe/18874", "150")</f>
      </c>
      <c r="B153" s="4" t="s">
        <f>=HYPERLINK("https://leilaoonline.net/lote/detalhe/18874", " IMP/MMC SPACE W GLX I 1998 AZUL MOTOR IDENTIFICADO (SUCATA/SEM DOCUMENTO)")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950,00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=HYPERLINK("https://leilaoonline.net/lote/detalhe/19018", "151")</f>
      </c>
      <c r="B154" s="4" t="s">
        <f>=HYPERLINK("https://leilaoonline.net/lote/detalhe/19018", " VW/GOL I PLUS 1996 VERMELHA MOTOR IDENTIFICADO (SUCATA/SEM DOCUMENTO)")</f>
      </c>
      <c r="C154" s="4" t="inlineStr">
        <is>
          <t>Vendido</t>
        </is>
      </c>
      <c r="D154" s="4" t="inlineStr">
        <is>
          <t>3</t>
        </is>
      </c>
      <c r="E154" s="5" t="inlineStr">
        <is>
          <t>1.000,00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=HYPERLINK("https://leilaoonline.net/lote/detalhe/18903", "152")</f>
      </c>
      <c r="B155" s="4" t="s">
        <f>=HYPERLINK("https://leilaoonline.net/lote/detalhe/18903", " FIAT/PALIO WEEKEND STILE 1997 CINZA MOTOR SUCATA - SEM Nº MOTOR (SUCATA/SEM DOCUMENTO)")</f>
      </c>
      <c r="C155" s="4" t="inlineStr">
        <is>
          <t>Vendido</t>
        </is>
      </c>
      <c r="D155" s="4" t="inlineStr">
        <is>
          <t>9</t>
        </is>
      </c>
      <c r="E155" s="5" t="inlineStr">
        <is>
          <t>1.750,00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=HYPERLINK("https://leilaoonline.net/lote/detalhe/18896", "153")</f>
      </c>
      <c r="B156" s="4" t="s">
        <f>=HYPERLINK("https://leilaoonline.net/lote/detalhe/18896", " GM/CELTA 2P LIFE 2009 PRETA MOTOR IDENTIFICADO (SUCATA/SEM DOCUMENTO)")</f>
      </c>
      <c r="C156" s="4" t="inlineStr">
        <is>
          <t>Vendido</t>
        </is>
      </c>
      <c r="D156" s="4" t="inlineStr">
        <is>
          <t>5</t>
        </is>
      </c>
      <c r="E156" s="5" t="inlineStr">
        <is>
          <t>1.600,00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=HYPERLINK("https://leilaoonline.net/lote/detalhe/18916", "154")</f>
      </c>
      <c r="B157" s="4" t="s">
        <f>=HYPERLINK("https://leilaoonline.net/lote/detalhe/18916", " FORD/KA GL 2003 PRETA MOTOR IDENTIFICADO (SUCATA/SEM DOCUMENTO)")</f>
      </c>
      <c r="C157" s="4" t="inlineStr">
        <is>
          <t>Vendido</t>
        </is>
      </c>
      <c r="D157" s="4" t="inlineStr">
        <is>
          <t>5</t>
        </is>
      </c>
      <c r="E157" s="5" t="inlineStr">
        <is>
          <t>1.400,00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=HYPERLINK("https://leilaoonline.net/lote/detalhe/18887", "155")</f>
      </c>
      <c r="B158" s="4" t="s">
        <f>=HYPERLINK("https://leilaoonline.net/lote/detalhe/18887", " RENAULT/CLIO RN 1.0 16V 2001 VERMELHA MOTOR SUCATA - SEM Nº MOTOR (SUCATA/SEM DOCUMENTO)")</f>
      </c>
      <c r="C158" s="4" t="inlineStr">
        <is>
          <t>Vendido</t>
        </is>
      </c>
      <c r="D158" s="4" t="inlineStr">
        <is>
          <t>7</t>
        </is>
      </c>
      <c r="E158" s="5" t="inlineStr">
        <is>
          <t>1.600,00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=HYPERLINK("https://leilaoonline.net/lote/detalhe/19017", "156")</f>
      </c>
      <c r="B159" s="4" t="s">
        <f>=HYPERLINK("https://leilaoonline.net/lote/detalhe/19017", " FIAT/SIENA 6 MARCHAS 2000 CINZA MOTOR IDENTIFICADO (SUCATA/SEM DOCUMENTO)")</f>
      </c>
      <c r="C159" s="4" t="inlineStr">
        <is>
          <t>Vendido</t>
        </is>
      </c>
      <c r="D159" s="4" t="inlineStr">
        <is>
          <t>6</t>
        </is>
      </c>
      <c r="E159" s="5" t="inlineStr">
        <is>
          <t>1.350,00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=HYPERLINK("https://leilaoonline.net/lote/detalhe/19016", "157")</f>
      </c>
      <c r="B160" s="4" t="s">
        <f>=HYPERLINK("https://leilaoonline.net/lote/detalhe/19016", " FIAT/SIENA ELX 2002 CINZA MOTOR IDENTIFICADO (SUCATA/SEM DOCUMENTO)")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1.300,00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=HYPERLINK("https://leilaoonline.net/lote/detalhe/18974", "158")</f>
      </c>
      <c r="B161" s="4" t="s">
        <f>=HYPERLINK("https://leilaoonline.net/lote/detalhe/18974", " IMP/HONDA CIVIC LX 2006 CINZA MOTOR IDENTIFICADO (SUCATA/SEM DOCUMENTO)")</f>
      </c>
      <c r="C161" s="4" t="inlineStr">
        <is>
          <t>Vendido</t>
        </is>
      </c>
      <c r="D161" s="4" t="inlineStr">
        <is>
          <t>18</t>
        </is>
      </c>
      <c r="E161" s="5" t="inlineStr">
        <is>
          <t>6.400,00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=HYPERLINK("https://leilaoonline.net/lote/detalhe/18955", "159")</f>
      </c>
      <c r="B162" s="4" t="s">
        <f>=HYPERLINK("https://leilaoonline.net/lote/detalhe/18955", " GM/CELTA 3 PORTAS 2004 VERMELHA MOTOR IDENTIFICADO (SUCATA/SEM DOCUMENTO)")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1.500,00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=HYPERLINK("https://leilaoonline.net/lote/detalhe/18972", "160")</f>
      </c>
      <c r="B163" s="4" t="s">
        <f>=HYPERLINK("https://leilaoonline.net/lote/detalhe/18972", " FIAT/FIAT UNO S 1989 CINZA MOTOR IDENTIFICADO (SUCATA/SEM DOCUMENTO)")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=HYPERLINK("https://leilaoonline.net/lote/detalhe/18957", "161")</f>
      </c>
      <c r="B164" s="4" t="s">
        <f>=HYPERLINK("https://leilaoonline.net/lote/detalhe/18957", " RENAULT/CLIO RN 1.0 16V 2001 PRETA MOTOR IDENTIFICADO (SUCATA/SEM DOCUMENTO)")</f>
      </c>
      <c r="C164" s="4" t="inlineStr">
        <is>
          <t>Vendido</t>
        </is>
      </c>
      <c r="D164" s="4" t="inlineStr">
        <is>
          <t>6</t>
        </is>
      </c>
      <c r="E164" s="5" t="inlineStr">
        <is>
          <t>1.500,00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=HYPERLINK("https://leilaoonline.net/lote/detalhe/18889", "162")</f>
      </c>
      <c r="B165" s="4" t="s">
        <f>=HYPERLINK("https://leilaoonline.net/lote/detalhe/18889", " FORD/VERONA GLX 1991 PRETA MOTOR IDENTIFICADO (SUCATA/SEM DOCUMENTO)")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600,00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=HYPERLINK("https://leilaoonline.net/lote/detalhe/18885", "163")</f>
      </c>
      <c r="B166" s="4" t="s">
        <f>=HYPERLINK("https://leilaoonline.net/lote/detalhe/18885", " PEUGEOT/206 16FELI FXA 2008 PRETA MOTOR IDENTIFICADO (SUCATA/SEM DOCUMENTO)")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1.800,00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=HYPERLINK("https://leilaoonline.net/lote/detalhe/18895", "164")</f>
      </c>
      <c r="B167" s="4" t="s">
        <f>=HYPERLINK("https://leilaoonline.net/lote/detalhe/18895", " FIAT/PALIO EX 1998 VERMELHA MOTOR IDENTIFICADO (SUCATA/SEM DOCUMENTO)")</f>
      </c>
      <c r="C167" s="4" t="inlineStr">
        <is>
          <t>Vendido</t>
        </is>
      </c>
      <c r="D167" s="4" t="inlineStr">
        <is>
          <t>8</t>
        </is>
      </c>
      <c r="E167" s="5" t="inlineStr">
        <is>
          <t>1.350,00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=HYPERLINK("https://leilaoonline.net/lote/detalhe/18991", "165")</f>
      </c>
      <c r="B168" s="4" t="s">
        <f>=HYPERLINK("https://leilaoonline.net/lote/detalhe/18991", " GM/CORSA GL 1.6 1998 BRANCA MOTOR IDENTIFICADO (SUCATA/SEM DOCUMENTO)")</f>
      </c>
      <c r="C168" s="4" t="inlineStr">
        <is>
          <t>Vendido</t>
        </is>
      </c>
      <c r="D168" s="4" t="inlineStr">
        <is>
          <t>11</t>
        </is>
      </c>
      <c r="E168" s="5" t="inlineStr">
        <is>
          <t>1.850,00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=HYPERLINK("https://leilaoonline.net/lote/detalhe/18958", "166")</f>
      </c>
      <c r="B169" s="4" t="s">
        <f>=HYPERLINK("https://leilaoonline.net/lote/detalhe/18958", " VW/GOL CL 1.6 MI 1997 PRETA MOTOR IDENTIFICADO (SUCATA/SEM DOCUMENTO)")</f>
      </c>
      <c r="C169" s="4" t="inlineStr">
        <is>
          <t>Vendido</t>
        </is>
      </c>
      <c r="D169" s="4" t="inlineStr">
        <is>
          <t>4</t>
        </is>
      </c>
      <c r="E169" s="5" t="inlineStr">
        <is>
          <t>1.300,00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=HYPERLINK("https://leilaoonline.net/lote/detalhe/18963", "167")</f>
      </c>
      <c r="B170" s="4" t="s">
        <f>=HYPERLINK("https://leilaoonline.net/lote/detalhe/18963", " IMP/GM ASTRA GLS 1995 PRETA MOTOR IDENTIFICADO (SUCATA/SEM DOCUMENTO)")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950,00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=HYPERLINK("https://leilaoonline.net/lote/detalhe/18909", "168")</f>
      </c>
      <c r="B171" s="4" t="s">
        <f>=HYPERLINK("https://leilaoonline.net/lote/detalhe/18909", " VW/GOL GL 1.8 1994 VERMELHA MOTOR IDENTIFICADO (SUCATA/SEM DOCUMENTO)")</f>
      </c>
      <c r="C171" s="4" t="inlineStr">
        <is>
          <t>Vendido</t>
        </is>
      </c>
      <c r="D171" s="4" t="inlineStr">
        <is>
          <t>18</t>
        </is>
      </c>
      <c r="E171" s="5" t="inlineStr">
        <is>
          <t>2.700,00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=HYPERLINK("https://leilaoonline.net/lote/detalhe/18923", "169")</f>
      </c>
      <c r="B172" s="4" t="s">
        <f>=HYPERLINK("https://leilaoonline.net/lote/detalhe/18923", " I/CITROEN BERLIN MP 1.8I 2001 PRATA MOTOR IDENTIFICADO (SUCATA/SEM DOCUMENTO)")</f>
      </c>
      <c r="C172" s="4" t="inlineStr">
        <is>
          <t>Vendido</t>
        </is>
      </c>
      <c r="D172" s="4" t="inlineStr">
        <is>
          <t>8</t>
        </is>
      </c>
      <c r="E172" s="5" t="inlineStr">
        <is>
          <t>1.650,00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=HYPERLINK("https://leilaoonline.net/lote/detalhe/18924", "170")</f>
      </c>
      <c r="B173" s="4" t="s">
        <f>=HYPERLINK("https://leilaoonline.net/lote/detalhe/18924", " IMP/RENAULT TWINGO 1995 PRETA MOTOR IDENTIFICADO (SUCATA/SEM DOCUMENTO)")</f>
      </c>
      <c r="C173" s="4" t="inlineStr">
        <is>
          <t>Vendido</t>
        </is>
      </c>
      <c r="D173" s="4" t="inlineStr">
        <is>
          <t>2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=HYPERLINK("https://leilaoonline.net/lote/detalhe/18978", "171")</f>
      </c>
      <c r="B174" s="4" t="s">
        <f>=HYPERLINK("https://leilaoonline.net/lote/detalhe/18978", " VW/FOX 1.0 2005 CINZA MOTOR IDENTIFICADO (SUCATA/SEM DOCUMENTO)")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1.450,00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=HYPERLINK("https://leilaoonline.net/lote/detalhe/18970", "172")</f>
      </c>
      <c r="B175" s="4" t="s">
        <f>=HYPERLINK("https://leilaoonline.net/lote/detalhe/18970", " FIAT/PALIO YOUNG 2001 VERMELHA MOTOR IDENTIFICADO (SUCATA/SEM DOCUMENTO)")</f>
      </c>
      <c r="C175" s="4" t="inlineStr">
        <is>
          <t>Vendido</t>
        </is>
      </c>
      <c r="D175" s="4" t="inlineStr">
        <is>
          <t>6</t>
        </is>
      </c>
      <c r="E175" s="5" t="inlineStr">
        <is>
          <t>1.300,00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=HYPERLINK("https://leilaoonline.net/lote/detalhe/18977", "173")</f>
      </c>
      <c r="B176" s="4" t="s">
        <f>=HYPERLINK("https://leilaoonline.net/lote/detalhe/18977", " GM/CELTA 2002 PRATA MOTOR IDENTIFICADO (SUCATA/SEM DOCUMENTO)")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1.400,00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=HYPERLINK("https://leilaoonline.net/lote/detalhe/18920", "174")</f>
      </c>
      <c r="B177" s="4" t="s">
        <f>=HYPERLINK("https://leilaoonline.net/lote/detalhe/18920", " VW/GOL CL 1.6 MI 1997 VERDE MOTOR IDENTIFICADO (SUCATA/SEM DOCUMENTO)")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1.200,00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=HYPERLINK("https://leilaoonline.net/lote/detalhe/18912", "175")</f>
      </c>
      <c r="B178" s="4" t="s">
        <f>=HYPERLINK("https://leilaoonline.net/lote/detalhe/18912", " PEUGEOT/206 16 PRESEN FX 2006 PRATA MOTOR IDENTIFICADO (SUCATA/SEM DOCUMENTO)")</f>
      </c>
      <c r="C178" s="4" t="inlineStr">
        <is>
          <t>Vendido</t>
        </is>
      </c>
      <c r="D178" s="4" t="inlineStr">
        <is>
          <t>6</t>
        </is>
      </c>
      <c r="E178" s="5" t="inlineStr">
        <is>
          <t>2.300,00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=HYPERLINK("https://leilaoonline.net/lote/detalhe/18915", "176")</f>
      </c>
      <c r="B179" s="4" t="s">
        <f>=HYPERLINK("https://leilaoonline.net/lote/detalhe/18915", " IMP/FIAT TIPO 2.0 16V 1994 PRETA MOTOR SUCATA - MOTOR IDENTIFICADO (SUCATA/SEM DOCUMENTO)")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=HYPERLINK("https://leilaoonline.net/lote/detalhe/18921", "177")</f>
      </c>
      <c r="B180" s="4" t="s">
        <f>=HYPERLINK("https://leilaoonline.net/lote/detalhe/18921", " GM/CORSA SUPER 1996 PRETA MOTOR IDENTIFICADO (SUCATA/SEM DOCUMENTO)")</f>
      </c>
      <c r="C180" s="4" t="inlineStr">
        <is>
          <t>Vendido</t>
        </is>
      </c>
      <c r="D180" s="4" t="inlineStr">
        <is>
          <t>5</t>
        </is>
      </c>
      <c r="E180" s="5" t="inlineStr">
        <is>
          <t>1.100,00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=HYPERLINK("https://leilaoonline.net/lote/detalhe/18918", "178")</f>
      </c>
      <c r="B181" s="4" t="s">
        <f>=HYPERLINK("https://leilaoonline.net/lote/detalhe/18918", " IMP/FIAT SIENA EL 16V 1997 CINZA MOTOR IDENTIFICADO (SUCATA/SEM DOCUMENTO)")</f>
      </c>
      <c r="C181" s="4" t="inlineStr">
        <is>
          <t>Vendido</t>
        </is>
      </c>
      <c r="D181" s="4" t="inlineStr">
        <is>
          <t>4</t>
        </is>
      </c>
      <c r="E181" s="5" t="inlineStr">
        <is>
          <t>1.250,00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=HYPERLINK("https://leilaoonline.net/lote/detalhe/18902", "179")</f>
      </c>
      <c r="B182" s="4" t="s">
        <f>=HYPERLINK("https://leilaoonline.net/lote/detalhe/18902", " VW/GOL CL 1.6 MI 1997 CINZA MOTOR IDENTIFICADO (SUCATA/SEM DOCUMENTO)")</f>
      </c>
      <c r="C182" s="4" t="inlineStr">
        <is>
          <t>Vendido</t>
        </is>
      </c>
      <c r="D182" s="4" t="inlineStr">
        <is>
          <t>4</t>
        </is>
      </c>
      <c r="E182" s="5" t="inlineStr">
        <is>
          <t>1.500,00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=HYPERLINK("https://leilaoonline.net/lote/detalhe/18906", "180")</f>
      </c>
      <c r="B183" s="4" t="s">
        <f>=HYPERLINK("https://leilaoonline.net/lote/detalhe/18906", " FIAT/PALIO WEEKEND STILE 2000 CINZA MOTOR SUCATA - MOTOR IDENTIFICADO  (SUCATA/SEM DOCUMENTO)")</f>
      </c>
      <c r="C183" s="4" t="inlineStr">
        <is>
          <t>Vendido</t>
        </is>
      </c>
      <c r="D183" s="4" t="inlineStr">
        <is>
          <t>10</t>
        </is>
      </c>
      <c r="E183" s="5" t="inlineStr">
        <is>
          <t>1.800,00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=HYPERLINK("https://leilaoonline.net/lote/detalhe/18922", "181")</f>
      </c>
      <c r="B184" s="4" t="s">
        <f>=HYPERLINK("https://leilaoonline.net/lote/detalhe/18922", " FIAT/UNO ELETRONIC 1994 AZUL MOTOR IDENTIFICADO (SUCATA/SEM DOCUMENTO)")</f>
      </c>
      <c r="C184" s="4" t="inlineStr">
        <is>
          <t>Vendido</t>
        </is>
      </c>
      <c r="D184" s="4" t="inlineStr">
        <is>
          <t>1</t>
        </is>
      </c>
      <c r="E184" s="5" t="inlineStr">
        <is>
          <t>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=HYPERLINK("https://leilaoonline.net/lote/detalhe/18907", "182")</f>
      </c>
      <c r="B185" s="4" t="s">
        <f>=HYPERLINK("https://leilaoonline.net/lote/detalhe/18907", " IMP/ASIA TOWNER DLX 1998 AZUL MOTOR SUCATA - SEM Nº MOTOR (SUCATA/SEM DOCUMENTO)")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=HYPERLINK("https://leilaoonline.net/lote/detalhe/18911", "183")</f>
      </c>
      <c r="B186" s="4" t="s">
        <f>=HYPERLINK("https://leilaoonline.net/lote/detalhe/18911", " GM/KADETT SL 1990 VERDE MOTOR IDENTIFICADO (SUCATA/SEM DOCUMENTO)")</f>
      </c>
      <c r="C186" s="4" t="inlineStr">
        <is>
          <t>Vendido</t>
        </is>
      </c>
      <c r="D186" s="4" t="inlineStr">
        <is>
          <t>2</t>
        </is>
      </c>
      <c r="E186" s="5" t="inlineStr">
        <is>
          <t>700,00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=HYPERLINK("https://leilaoonline.net/lote/detalhe/18969", "184")</f>
      </c>
      <c r="B187" s="4" t="s">
        <f>=HYPERLINK("https://leilaoonline.net/lote/detalhe/18969", " IMP/VW POLO CLAS.1.8 MI 1997 VERDE MOTOR IDENTIFICADO (SUCATA/SEM DOCUMENTO)")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750,00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=HYPERLINK("https://leilaoonline.net/lote/detalhe/18976", "185")</f>
      </c>
      <c r="B188" s="4" t="s">
        <f>=HYPERLINK("https://leilaoonline.net/lote/detalhe/18976", " GM/KADETT GS 1990 CINZA MOTOR IDENTIFICADO (SUCATA/SEM DOCUMENTO)")</f>
      </c>
      <c r="C188" s="4" t="inlineStr">
        <is>
          <t>Vendido</t>
        </is>
      </c>
      <c r="D188" s="4" t="inlineStr">
        <is>
          <t>6</t>
        </is>
      </c>
      <c r="E188" s="5" t="inlineStr">
        <is>
          <t>1.100,00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=HYPERLINK("https://leilaoonline.net/lote/detalhe/18961", "186")</f>
      </c>
      <c r="B189" s="4" t="s">
        <f>=HYPERLINK("https://leilaoonline.net/lote/detalhe/18961", " FIAT/PALIO ED 1997 AZUL MOTOR IDENTIFICADO (SUCATA/SEM DOCUMENTO)")</f>
      </c>
      <c r="C189" s="4" t="inlineStr">
        <is>
          <t>Vendido</t>
        </is>
      </c>
      <c r="D189" s="4" t="inlineStr">
        <is>
          <t>6</t>
        </is>
      </c>
      <c r="E189" s="5" t="inlineStr">
        <is>
          <t>1.200,00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=HYPERLINK("https://leilaoonline.net/lote/detalhe/18981", "187")</f>
      </c>
      <c r="B190" s="4" t="s">
        <f>=HYPERLINK("https://leilaoonline.net/lote/detalhe/18981", " GM/CORSA SUPER 1997 VERDE MOTOR IDENTIFICADO (SUCATA/SEM DOCUMENTO)")</f>
      </c>
      <c r="C190" s="4" t="inlineStr">
        <is>
          <t>Vendido</t>
        </is>
      </c>
      <c r="D190" s="4" t="inlineStr">
        <is>
          <t>4</t>
        </is>
      </c>
      <c r="E190" s="5" t="inlineStr">
        <is>
          <t>1.050,00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=HYPERLINK("https://leilaoonline.net/lote/detalhe/18948", "188")</f>
      </c>
      <c r="B191" s="4" t="s">
        <f>=HYPERLINK("https://leilaoonline.net/lote/detalhe/18948", " VW/GOL 1000I 1996 BRANCA MOTOR SUCATA - SEM Nº MOTOR (SUCATA/SEM DOCUMENTO)")</f>
      </c>
      <c r="C191" s="4" t="inlineStr">
        <is>
          <t>Vendido</t>
        </is>
      </c>
      <c r="D191" s="4" t="inlineStr">
        <is>
          <t>3</t>
        </is>
      </c>
      <c r="E191" s="5" t="inlineStr">
        <is>
          <t>1.000,00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=HYPERLINK("https://leilaoonline.net/lote/detalhe/18966", "189")</f>
      </c>
      <c r="B192" s="4" t="s">
        <f>=HYPERLINK("https://leilaoonline.net/lote/detalhe/18966", " FIAT/PALIO FIRE FLEX 2008 PRETA MOTOR IDENTIFICADO (SUCATA/SEM DOCUMENTO)")</f>
      </c>
      <c r="C192" s="4" t="inlineStr">
        <is>
          <t>Vendido</t>
        </is>
      </c>
      <c r="D192" s="4" t="inlineStr">
        <is>
          <t>15</t>
        </is>
      </c>
      <c r="E192" s="5" t="inlineStr">
        <is>
          <t>3.100,00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=HYPERLINK("https://leilaoonline.net/lote/detalhe/18962", "190")</f>
      </c>
      <c r="B193" s="4" t="s">
        <f>=HYPERLINK("https://leilaoonline.net/lote/detalhe/18962", " FORD/ESCORT L 1985 AZUL MOTOR SUCATA - SEM Nº MOTOR (SUCATA/SEM DOCUMENTO)")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=HYPERLINK("https://leilaoonline.net/lote/detalhe/18975", "191")</f>
      </c>
      <c r="B194" s="4" t="s">
        <f>=HYPERLINK("https://leilaoonline.net/lote/detalhe/18975", " VW/KOMBI 1984 VERMELHA MOTOR SUCATA - SEM Nº MOTOR (SUCATA/SEM DOCUMENTO)")</f>
      </c>
      <c r="C194" s="4" t="inlineStr">
        <is>
          <t>Vendido</t>
        </is>
      </c>
      <c r="D194" s="4" t="inlineStr">
        <is>
          <t>4</t>
        </is>
      </c>
      <c r="E194" s="5" t="inlineStr">
        <is>
          <t>800,00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=HYPERLINK("https://leilaoonline.net/lote/detalhe/18951", "192")</f>
      </c>
      <c r="B195" s="4" t="s">
        <f>=HYPERLINK("https://leilaoonline.net/lote/detalhe/18951", " IMP/FIAT TIPO 1.6 IE 1994 PRETA MOTOR IDENTIFICADO (SUCATA/SEM DOCUMENTO)")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=HYPERLINK("https://leilaoonline.net/lote/detalhe/18990", "193")</f>
      </c>
      <c r="B196" s="4" t="s">
        <f>=HYPERLINK("https://leilaoonline.net/lote/detalhe/18990", " GM/CLASSIC LIFE 2006 PRATA MOTOR IDENTIFICADO (SUCATA/SEM DOCUMENTO)")</f>
      </c>
      <c r="C196" s="4" t="inlineStr">
        <is>
          <t>Vendido</t>
        </is>
      </c>
      <c r="D196" s="4" t="inlineStr">
        <is>
          <t>2</t>
        </is>
      </c>
      <c r="E196" s="5" t="inlineStr">
        <is>
          <t>1.700,00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=HYPERLINK("https://leilaoonline.net/lote/detalhe/18927", "194")</f>
      </c>
      <c r="B197" s="4" t="s">
        <f>=HYPERLINK("https://leilaoonline.net/lote/detalhe/18927", " GM/CELTA 2P LIFE 2010 PRETA MOTOR IDENTIFICADO (SUCATA/SEM DOCUMENTO)")</f>
      </c>
      <c r="C197" s="4" t="inlineStr">
        <is>
          <t>Vendido</t>
        </is>
      </c>
      <c r="D197" s="4" t="inlineStr">
        <is>
          <t>14</t>
        </is>
      </c>
      <c r="E197" s="5" t="inlineStr">
        <is>
          <t>3.000,00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=HYPERLINK("https://leilaoonline.net/lote/detalhe/18929", "195")</f>
      </c>
      <c r="B198" s="4" t="s">
        <f>=HYPERLINK("https://leilaoonline.net/lote/detalhe/18929", " FIAT/UNO ELETRONIC 1993 ROXA MOTOR SUCATA - SEM Nº MOTOR (SUCATA/SEM DOCUMENTO)")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500,00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=HYPERLINK("https://leilaoonline.net/lote/detalhe/18928", "196")</f>
      </c>
      <c r="B199" s="4" t="s">
        <f>=HYPERLINK("https://leilaoonline.net/lote/detalhe/18928", " FIAT/PALIO ED 1997 BEGE MOTOR IDENTIFICADO (SUCATA/SEM DOCUMENTO)")</f>
      </c>
      <c r="C199" s="4" t="inlineStr">
        <is>
          <t>Vendido</t>
        </is>
      </c>
      <c r="D199" s="4" t="inlineStr">
        <is>
          <t>6</t>
        </is>
      </c>
      <c r="E199" s="5" t="inlineStr">
        <is>
          <t>1.150,00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=HYPERLINK("https://leilaoonline.net/lote/detalhe/18986", "197")</f>
      </c>
      <c r="B200" s="4" t="s">
        <f>=HYPERLINK("https://leilaoonline.net/lote/detalhe/18986", " IMP/FORD ESCORT GL 16V H 1999 CINZA MOTOR IDENTIFICADO (SUCATA/SEM DOCUMENTO)")</f>
      </c>
      <c r="C200" s="4" t="inlineStr">
        <is>
          <t>Vendido</t>
        </is>
      </c>
      <c r="D200" s="4" t="inlineStr">
        <is>
          <t>4</t>
        </is>
      </c>
      <c r="E200" s="5" t="inlineStr">
        <is>
          <t>1.100,00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=HYPERLINK("https://leilaoonline.net/lote/detalhe/18931", "198")</f>
      </c>
      <c r="B201" s="4" t="s">
        <f>=HYPERLINK("https://leilaoonline.net/lote/detalhe/18931", " PEUGEOT/206 16 PRESENC 2004 VERMELHA MOTOR IDENTIFICADO (SUCATA/SEM DOCUMENTO)")</f>
      </c>
      <c r="C201" s="4" t="inlineStr">
        <is>
          <t>Vendido</t>
        </is>
      </c>
      <c r="D201" s="4" t="inlineStr">
        <is>
          <t>1</t>
        </is>
      </c>
      <c r="E201" s="5" t="inlineStr">
        <is>
          <t>1.500,00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=HYPERLINK("https://leilaoonline.net/lote/detalhe/18930", "200")</f>
      </c>
      <c r="B202" s="4" t="s">
        <f>=HYPERLINK("https://leilaoonline.net/lote/detalhe/18930", " FIAT/UNO MILLE EP 1996 CINZA MOTOR IDENTIFICADO (SUCATA/SEM DOCUMENTO)")</f>
      </c>
      <c r="C202" s="4" t="inlineStr">
        <is>
          <t>Vendido</t>
        </is>
      </c>
      <c r="D202" s="4" t="inlineStr">
        <is>
          <t>1</t>
        </is>
      </c>
      <c r="E202" s="5" t="inlineStr">
        <is>
          <t>600,00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=HYPERLINK("https://leilaoonline.net/lote/detalhe/18933", "201")</f>
      </c>
      <c r="B203" s="4" t="s">
        <f>=HYPERLINK("https://leilaoonline.net/lote/detalhe/18933", " IMP/FORD ESCORT GL 16V F 1998 AZUL MOTOR IDENTIFICADO (SUCATA/SEM DOCUMENTO)")</f>
      </c>
      <c r="C203" s="4" t="inlineStr">
        <is>
          <t>Vendido</t>
        </is>
      </c>
      <c r="D203" s="4" t="inlineStr">
        <is>
          <t>1</t>
        </is>
      </c>
      <c r="E203" s="5" t="inlineStr">
        <is>
          <t>850,00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=HYPERLINK("https://leilaoonline.net/lote/detalhe/18934", "202")</f>
      </c>
      <c r="B204" s="4" t="s">
        <f>=HYPERLINK("https://leilaoonline.net/lote/detalhe/18934", " I/FIAT SIENA FIRE FLEX 2011 CINZA MOTOR IDENTIFICADO (SUCATA/SEM DOCUMENTO)")</f>
      </c>
      <c r="C204" s="4" t="inlineStr">
        <is>
          <t>Vendido</t>
        </is>
      </c>
      <c r="D204" s="4" t="inlineStr">
        <is>
          <t>6</t>
        </is>
      </c>
      <c r="E204" s="5" t="inlineStr">
        <is>
          <t>3.000,00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=HYPERLINK("https://leilaoonline.net/lote/detalhe/18932", "203")</f>
      </c>
      <c r="B205" s="4" t="s">
        <f>=HYPERLINK("https://leilaoonline.net/lote/detalhe/18932", " RENAULT/LOGAN PRI 1616V 2009 PRATA MOTOR SUCATA - MOTOR IDENTIFICADO (SUCATA/SEM DOCUMENTO)")</f>
      </c>
      <c r="C205" s="4" t="inlineStr">
        <is>
          <t>Vendido</t>
        </is>
      </c>
      <c r="D205" s="4" t="inlineStr">
        <is>
          <t>11</t>
        </is>
      </c>
      <c r="E205" s="5" t="inlineStr">
        <is>
          <t>4.200,00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=HYPERLINK("https://leilaoonline.net/lote/detalhe/19072", "204")</f>
      </c>
      <c r="B206" s="4" t="s">
        <f>=HYPERLINK("https://leilaoonline.net/lote/detalhe/19072", " VW/GOL 1000I 1996 PRATA MOTOR IDENTIFICADO (SUCATA/SEM DOCUMENTO)")</f>
      </c>
      <c r="C206" s="4" t="inlineStr">
        <is>
          <t>Vendido</t>
        </is>
      </c>
      <c r="D206" s="4" t="inlineStr">
        <is>
          <t>2</t>
        </is>
      </c>
      <c r="E206" s="5" t="inlineStr">
        <is>
          <t>600,00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=HYPERLINK("https://leilaoonline.net/lote/detalhe/18936", "205")</f>
      </c>
      <c r="B207" s="4" t="s">
        <f>=HYPERLINK("https://leilaoonline.net/lote/detalhe/18936", " IMP/PEUGEOT 206 SOLEIL 2000 CINZA MOTOR IDENTIFICADO (SUCATA/SEM DOCUMENTO)")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1.300,00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=HYPERLINK("https://leilaoonline.net/lote/detalhe/18935", "206")</f>
      </c>
      <c r="B208" s="4" t="s">
        <f>=HYPERLINK("https://leilaoonline.net/lote/detalhe/18935", " FIAT/UNO VIVACE 1.0 2013 PRATA MOTOR IDENTIFICADO (SUCATA/SEM DOCUMENTO)")</f>
      </c>
      <c r="C208" s="4" t="inlineStr">
        <is>
          <t>Vendido</t>
        </is>
      </c>
      <c r="D208" s="4" t="inlineStr">
        <is>
          <t>20</t>
        </is>
      </c>
      <c r="E208" s="5" t="inlineStr">
        <is>
          <t>5.800,00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=HYPERLINK("https://leilaoonline.net/lote/detalhe/19028", "207")</f>
      </c>
      <c r="B209" s="4" t="s">
        <f>=HYPERLINK("https://leilaoonline.net/lote/detalhe/19028", " VW/PARATI CL 1988 CINZA MOTOR IDENTIFICADO (SUCATA/SEM DOCUMENTO)")</f>
      </c>
      <c r="C209" s="4" t="inlineStr">
        <is>
          <t>Vendido</t>
        </is>
      </c>
      <c r="D209" s="4" t="inlineStr">
        <is>
          <t>3</t>
        </is>
      </c>
      <c r="E209" s="5" t="inlineStr">
        <is>
          <t>1.200,00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=HYPERLINK("https://leilaoonline.net/lote/detalhe/18937", "208")</f>
      </c>
      <c r="B210" s="4" t="s">
        <f>=HYPERLINK("https://leilaoonline.net/lote/detalhe/18937", " FIAT/PUNTO ELX 1.4 2009 PRETA MOTOR IDENTIFICADO (SUCATA/SEM DOCUMENTO)")</f>
      </c>
      <c r="C210" s="4" t="inlineStr">
        <is>
          <t>Vendido</t>
        </is>
      </c>
      <c r="D210" s="4" t="inlineStr">
        <is>
          <t>5</t>
        </is>
      </c>
      <c r="E210" s="5" t="inlineStr">
        <is>
          <t>3.500,00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=HYPERLINK("https://leilaoonline.net/lote/detalhe/18938", "209")</f>
      </c>
      <c r="B211" s="4" t="s">
        <f>=HYPERLINK("https://leilaoonline.net/lote/detalhe/18938", " VW/GOL 1.0 2010 CINZA MOTOR IDENTIFICADO (SUCATA/SEM DOCUMENTO)")</f>
      </c>
      <c r="C211" s="4" t="inlineStr">
        <is>
          <t>Vendido</t>
        </is>
      </c>
      <c r="D211" s="4" t="inlineStr">
        <is>
          <t>38</t>
        </is>
      </c>
      <c r="E211" s="5" t="inlineStr">
        <is>
          <t>5.400,00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=HYPERLINK("https://leilaoonline.net/lote/detalhe/18942", "210")</f>
      </c>
      <c r="B212" s="4" t="s">
        <f>=HYPERLINK("https://leilaoonline.net/lote/detalhe/18942", " FORD/KA FLEX 2010 PRETA MOTOR IDENTIFICADO (SUCATA/SEM DOCUMENTO)")</f>
      </c>
      <c r="C212" s="4" t="inlineStr">
        <is>
          <t>Vendido</t>
        </is>
      </c>
      <c r="D212" s="4" t="inlineStr">
        <is>
          <t>15</t>
        </is>
      </c>
      <c r="E212" s="5" t="inlineStr">
        <is>
          <t>3.100,00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=HYPERLINK("https://leilaoonline.net/lote/detalhe/18939", "211")</f>
      </c>
      <c r="B213" s="4" t="s">
        <f>=HYPERLINK("https://leilaoonline.net/lote/detalhe/18939", " FIAT/PALIO ED 1996 VERDE MOTOR SUCATA - SEM Nº MOTOR (SUCATA/SEM DOCUMENTO)")</f>
      </c>
      <c r="C213" s="4" t="inlineStr">
        <is>
          <t>Vendido</t>
        </is>
      </c>
      <c r="D213" s="4" t="inlineStr">
        <is>
          <t>2</t>
        </is>
      </c>
      <c r="E213" s="5" t="inlineStr">
        <is>
          <t>700,00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=HYPERLINK("https://leilaoonline.net/lote/detalhe/18945", "212")</f>
      </c>
      <c r="B214" s="4" t="s">
        <f>=HYPERLINK("https://leilaoonline.net/lote/detalhe/18945", " VW/GOL 16V 2000 CINZA MOTOR SUCATA - MOTOR IDENTIFICADO (SUCATA/SEM DOCUMENTO)")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800,00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=HYPERLINK("https://leilaoonline.net/lote/detalhe/18946", "213")</f>
      </c>
      <c r="B215" s="4" t="s">
        <f>=HYPERLINK("https://leilaoonline.net/lote/detalhe/18946", " GM/CORSA GL W 1998 VERDE MOTOR IDENTIFICADO (SUCATA/SEM DOCUMENTO)")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850,00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=HYPERLINK("https://leilaoonline.net/lote/detalhe/18950", "214")</f>
      </c>
      <c r="B216" s="4" t="s">
        <f>=HYPERLINK("https://leilaoonline.net/lote/detalhe/18950", " HONDA/FIT LX 2004 VERMELHA MOTOR IDENTIFICADO (SUCATA/SEM DOCUMENTO)")</f>
      </c>
      <c r="C216" s="4" t="inlineStr">
        <is>
          <t>Vendido</t>
        </is>
      </c>
      <c r="D216" s="4" t="inlineStr">
        <is>
          <t>19</t>
        </is>
      </c>
      <c r="E216" s="5" t="inlineStr">
        <is>
          <t>5.900,00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=HYPERLINK("https://leilaoonline.net/lote/detalhe/18954", "215")</f>
      </c>
      <c r="B217" s="4" t="s">
        <f>=HYPERLINK("https://leilaoonline.net/lote/detalhe/18954", " GM/CELTA 4P SPIRIT 2005 PRETA MOTOR IDENTIFICADO (SUCATA/SEM DOCUMENTO)")</f>
      </c>
      <c r="C217" s="4" t="inlineStr">
        <is>
          <t>Vendido</t>
        </is>
      </c>
      <c r="D217" s="4" t="inlineStr">
        <is>
          <t>7</t>
        </is>
      </c>
      <c r="E217" s="5" t="inlineStr">
        <is>
          <t>2.100,00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=HYPERLINK("https://leilaoonline.net/lote/detalhe/18952", "216")</f>
      </c>
      <c r="B218" s="4" t="s">
        <f>=HYPERLINK("https://leilaoonline.net/lote/detalhe/18952", " GM/CELTA 4P SPIRIT 2009 PRATA MOTOR IDENTIFICADO (SUCATA/SEM DOCUMENTO)")</f>
      </c>
      <c r="C218" s="4" t="inlineStr">
        <is>
          <t>Vendido</t>
        </is>
      </c>
      <c r="D218" s="4" t="inlineStr">
        <is>
          <t>20</t>
        </is>
      </c>
      <c r="E218" s="5" t="inlineStr">
        <is>
          <t>3.400,00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=HYPERLINK("https://leilaoonline.net/lote/detalhe/18947", "217")</f>
      </c>
      <c r="B219" s="4" t="s">
        <f>=HYPERLINK("https://leilaoonline.net/lote/detalhe/18947", " IMP/JEEP GCHEROKEE LARED 1998 PRATA MOTOR IDENTIFICADO (SUCATA/SEM DOCUMENTO)")</f>
      </c>
      <c r="C219" s="4" t="inlineStr">
        <is>
          <t>Vendido</t>
        </is>
      </c>
      <c r="D219" s="4" t="inlineStr">
        <is>
          <t>19</t>
        </is>
      </c>
      <c r="E219" s="5" t="inlineStr">
        <is>
          <t>3.800,00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=HYPERLINK("https://leilaoonline.net/lote/detalhe/18989", "218")</f>
      </c>
      <c r="B220" s="4" t="s">
        <f>=HYPERLINK("https://leilaoonline.net/lote/detalhe/18989", " FORD/KA 1997 AZUL MOTOR IDENTIFICADO (SUCATA/SEM DOCUMENTO)")</f>
      </c>
      <c r="C220" s="4" t="inlineStr">
        <is>
          <t>Vendido</t>
        </is>
      </c>
      <c r="D220" s="4" t="inlineStr">
        <is>
          <t>2</t>
        </is>
      </c>
      <c r="E220" s="5" t="inlineStr">
        <is>
          <t>750,00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=HYPERLINK("https://leilaoonline.net/lote/detalhe/18973", "219")</f>
      </c>
      <c r="B221" s="4" t="s">
        <f>=HYPERLINK("https://leilaoonline.net/lote/detalhe/18973", " VW/GOL 1.0 2001 CINZA MOTOR IDENTIFICADO (SUCATA/SEM DOCUMENTO)")</f>
      </c>
      <c r="C221" s="4" t="inlineStr">
        <is>
          <t>Vendido</t>
        </is>
      </c>
      <c r="D221" s="4" t="inlineStr">
        <is>
          <t>15</t>
        </is>
      </c>
      <c r="E221" s="5" t="inlineStr">
        <is>
          <t>2.350,00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=HYPERLINK("https://leilaoonline.net/lote/detalhe/18967", "220")</f>
      </c>
      <c r="B222" s="4" t="s">
        <f>=HYPERLINK("https://leilaoonline.net/lote/detalhe/18967", " FIAT/PALIO WEEK HLX FLEX 2005 PRATA MOTOR IDENTIFICADO (SUCATA/SEM DOCUMENTO)")</f>
      </c>
      <c r="C222" s="4" t="inlineStr">
        <is>
          <t>Vendido</t>
        </is>
      </c>
      <c r="D222" s="4" t="inlineStr">
        <is>
          <t>30</t>
        </is>
      </c>
      <c r="E222" s="5" t="inlineStr">
        <is>
          <t>4.600,00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=HYPERLINK("https://leilaoonline.net/lote/detalhe/18988", "221")</f>
      </c>
      <c r="B223" s="4" t="s">
        <f>=HYPERLINK("https://leilaoonline.net/lote/detalhe/18988", " GM/MONZA SL/E 1990 PRETA MOTOR IDENTIFICADO (SUCATA/SEM DOCUMENTO)")</f>
      </c>
      <c r="C223" s="4" t="inlineStr">
        <is>
          <t>Vendido</t>
        </is>
      </c>
      <c r="D223" s="4" t="inlineStr">
        <is>
          <t>2</t>
        </is>
      </c>
      <c r="E223" s="5" t="inlineStr">
        <is>
          <t>500,00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=HYPERLINK("https://leilaoonline.net/lote/detalhe/18959", "222")</f>
      </c>
      <c r="B224" s="4" t="s">
        <f>=HYPERLINK("https://leilaoonline.net/lote/detalhe/18959", " FORD/ECOSPORT XLS 2.0L 2007 PRATA MOTOR IDENTIFICADO (SUCATA/SEM DOCUMENTO)")</f>
      </c>
      <c r="C224" s="4" t="inlineStr">
        <is>
          <t>Vendido</t>
        </is>
      </c>
      <c r="D224" s="4" t="inlineStr">
        <is>
          <t>17</t>
        </is>
      </c>
      <c r="E224" s="5" t="inlineStr">
        <is>
          <t>5.200,00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=HYPERLINK("https://leilaoonline.net/lote/detalhe/18984", "223")</f>
      </c>
      <c r="B225" s="4" t="s">
        <f>=HYPERLINK("https://leilaoonline.net/lote/detalhe/18984", " GM/CELTA 2P LIFE 2010 PRATA MOTOR SUCATA - SEM Nº MOTOR (SUCATA/SEM DOCUMENTO)")</f>
      </c>
      <c r="C225" s="4" t="inlineStr">
        <is>
          <t>Vendido</t>
        </is>
      </c>
      <c r="D225" s="4" t="inlineStr">
        <is>
          <t>14</t>
        </is>
      </c>
      <c r="E225" s="5" t="inlineStr">
        <is>
          <t>2.700,00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=HYPERLINK("https://leilaoonline.net/lote/detalhe/18949", "224")</f>
      </c>
      <c r="B226" s="4" t="s">
        <f>=HYPERLINK("https://leilaoonline.net/lote/detalhe/18949", " FORD/FIESTA 1997 PRETA MOTOR IDENTIFICADO (SUCATA/SEM DOCUMENTO)")</f>
      </c>
      <c r="C226" s="4" t="inlineStr">
        <is>
          <t>Vendido</t>
        </is>
      </c>
      <c r="D226" s="4" t="inlineStr">
        <is>
          <t>2</t>
        </is>
      </c>
      <c r="E226" s="5" t="inlineStr">
        <is>
          <t>550,00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=HYPERLINK("https://leilaoonline.net/lote/detalhe/19025", "225")</f>
      </c>
      <c r="B227" s="4" t="s">
        <f>=HYPERLINK("https://leilaoonline.net/lote/detalhe/19025", " IMP/GM OMEGA CD 2004 PRATA MOTOR SUCATA - MOTOR IDENTIFICADO (SUCATA/SEM DOCUMENTO)")</f>
      </c>
      <c r="C227" s="4" t="inlineStr">
        <is>
          <t>Vendido</t>
        </is>
      </c>
      <c r="D227" s="4" t="inlineStr">
        <is>
          <t>32</t>
        </is>
      </c>
      <c r="E227" s="5" t="inlineStr">
        <is>
          <t>8.900,00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=HYPERLINK("https://leilaoonline.net/lote/detalhe/18960", "226")</f>
      </c>
      <c r="B228" s="4" t="s">
        <f>=HYPERLINK("https://leilaoonline.net/lote/detalhe/18960", " FORD/ECOSPORT XLT 2004 PRETA MOTOR IDENTIFICADO (SUCATA/SEM DOCUMENTO)")</f>
      </c>
      <c r="C228" s="4" t="inlineStr">
        <is>
          <t>Vendido</t>
        </is>
      </c>
      <c r="D228" s="4" t="inlineStr">
        <is>
          <t>11</t>
        </is>
      </c>
      <c r="E228" s="5" t="inlineStr">
        <is>
          <t>4.000,00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=HYPERLINK("https://leilaoonline.net/lote/detalhe/18953", "227")</f>
      </c>
      <c r="B229" s="4" t="s">
        <f>=HYPERLINK("https://leilaoonline.net/lote/detalhe/18953", " VW/GOL GLI 1.8 1994 AZUL MOTOR IDENTIFICADO (SUCATA/SEM DOCUMENTO)")</f>
      </c>
      <c r="C229" s="4" t="inlineStr">
        <is>
          <t>Vendido</t>
        </is>
      </c>
      <c r="D229" s="4" t="inlineStr">
        <is>
          <t>2</t>
        </is>
      </c>
      <c r="E229" s="5" t="inlineStr">
        <is>
          <t>1.100,00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=HYPERLINK("https://leilaoonline.net/lote/detalhe/18982", "228")</f>
      </c>
      <c r="B230" s="4" t="s">
        <f>=HYPERLINK("https://leilaoonline.net/lote/detalhe/18982", " GM/MONZA SL/E 1985 BRANCA MOTOR IDENTIFICADO (SUCATA/SEM DOCUMENTO)")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300,00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=HYPERLINK("https://leilaoonline.net/lote/detalhe/18968", "229")</f>
      </c>
      <c r="B231" s="4" t="s">
        <f>=HYPERLINK("https://leilaoonline.net/lote/detalhe/18968", " VW/GOL 16V 2000 CINZA MOTOR SUCATA - MOTOR IDENTIFICADO (SUCATA/SEM DOCUMENTO)")</f>
      </c>
      <c r="C231" s="4" t="inlineStr">
        <is>
          <t>Vendido</t>
        </is>
      </c>
      <c r="D231" s="4" t="inlineStr">
        <is>
          <t>3</t>
        </is>
      </c>
      <c r="E231" s="5" t="inlineStr">
        <is>
          <t>1.150,00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=HYPERLINK("https://leilaoonline.net/lote/detalhe/18900", "230")</f>
      </c>
      <c r="B232" s="4" t="s">
        <f>=HYPERLINK("https://leilaoonline.net/lote/detalhe/18900", " GM/CORSA SUPER 1996 VERDE MOTOR IDENTIFICADO (SUCATA/SEM DOCUMENTO)")</f>
      </c>
      <c r="C232" s="4" t="inlineStr">
        <is>
          <t>Vendido</t>
        </is>
      </c>
      <c r="D232" s="4" t="inlineStr">
        <is>
          <t>2</t>
        </is>
      </c>
      <c r="E232" s="5" t="inlineStr">
        <is>
          <t>900,00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=HYPERLINK("https://leilaoonline.net/lote/detalhe/18884", "231")</f>
      </c>
      <c r="B233" s="4" t="s">
        <f>=HYPERLINK("https://leilaoonline.net/lote/detalhe/18884", " FORD/FIESTA SEDAN1.6FLEX 2005 VERMELHA MOTOR IDENTIFICADO (SUCATA/SEM DOCUMENTO)")</f>
      </c>
      <c r="C233" s="4" t="inlineStr">
        <is>
          <t>Vendido</t>
        </is>
      </c>
      <c r="D233" s="4" t="inlineStr">
        <is>
          <t>17</t>
        </is>
      </c>
      <c r="E233" s="5" t="inlineStr">
        <is>
          <t>3.300,00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=HYPERLINK("https://leilaoonline.net/lote/detalhe/18883", "232")</f>
      </c>
      <c r="B234" s="4" t="s">
        <f>=HYPERLINK("https://leilaoonline.net/lote/detalhe/18883", " FIAT/BRAVA SX 2001 VERMELHA MOTOR SUCATA - MOTOR IDENTIFICADO (SUCATA/SEM DOCUMENTO)")</f>
      </c>
      <c r="C234" s="4" t="inlineStr">
        <is>
          <t>Vendido</t>
        </is>
      </c>
      <c r="D234" s="4" t="inlineStr">
        <is>
          <t>1</t>
        </is>
      </c>
      <c r="E234" s="5" t="inlineStr">
        <is>
          <t>1.000,00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=HYPERLINK("https://leilaoonline.net/lote/detalhe/18985", "233")</f>
      </c>
      <c r="B235" s="4" t="s">
        <f>=HYPERLINK("https://leilaoonline.net/lote/detalhe/18985", " FIAT/PALIO 16V 1997 CINZA MOTOR SUCATA - MOTOR IDENTIFICADO (SUCATA/SEM DOCUMENTO)")</f>
      </c>
      <c r="C235" s="4" t="inlineStr">
        <is>
          <t>Vendido</t>
        </is>
      </c>
      <c r="D235" s="4" t="inlineStr">
        <is>
          <t>4</t>
        </is>
      </c>
      <c r="E235" s="5" t="inlineStr">
        <is>
          <t>1.000,00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=HYPERLINK("https://leilaoonline.net/lote/detalhe/18983", "234")</f>
      </c>
      <c r="B236" s="4" t="s">
        <f>=HYPERLINK("https://leilaoonline.net/lote/detalhe/18983", " FORD/KA 1997 PRATA MOTOR SUCATA - SEM Nº MOTOR (SUCATA/SEM DOCUMENTO)")</f>
      </c>
      <c r="C236" s="4" t="inlineStr">
        <is>
          <t>Vendido</t>
        </is>
      </c>
      <c r="D236" s="4" t="inlineStr">
        <is>
          <t>1</t>
        </is>
      </c>
      <c r="E236" s="5" t="inlineStr">
        <is>
          <t>700,00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=HYPERLINK("https://leilaoonline.net/lote/detalhe/18964", "235")</f>
      </c>
      <c r="B237" s="4" t="s">
        <f>=HYPERLINK("https://leilaoonline.net/lote/detalhe/18964", " VW/SAVEIRO GL 1989 PRATA MOTOR SUCATA - SEM Nº MOTOR (SUCATA/SEM DOCUMENTO)")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400,00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=HYPERLINK("https://leilaoonline.net/lote/detalhe/18917", "236")</f>
      </c>
      <c r="B238" s="4" t="s">
        <f>=HYPERLINK("https://leilaoonline.net/lote/detalhe/18917", " GM/CELTA 2P LIFE 2007 PRATA MOTOR IDENTIFICADO (SUCATA/SEM DOCUMENTO)")</f>
      </c>
      <c r="C238" s="4" t="inlineStr">
        <is>
          <t>Vendido</t>
        </is>
      </c>
      <c r="D238" s="4" t="inlineStr">
        <is>
          <t>15</t>
        </is>
      </c>
      <c r="E238" s="5" t="inlineStr">
        <is>
          <t>2.800,00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=HYPERLINK("https://leilaoonline.net/lote/detalhe/18891", "237")</f>
      </c>
      <c r="B239" s="4" t="s">
        <f>=HYPERLINK("https://leilaoonline.net/lote/detalhe/18891", " GM/KADETT IPANEMA SLE 1990 CINZA MOTOR IDENTIFICADO (SUCATA/SEM DOCUMENTO)")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750,00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=HYPERLINK("https://leilaoonline.net/lote/detalhe/18881", "238")</f>
      </c>
      <c r="B240" s="4" t="s">
        <f>=HYPERLINK("https://leilaoonline.net/lote/detalhe/18881", " I/FIAT SIENA FIRE FLEX 2010 PRATA MOTOR IDENTIFICADO (SUCATA/SEM DOCUMENTO)")</f>
      </c>
      <c r="C240" s="4" t="inlineStr">
        <is>
          <t>Vendido</t>
        </is>
      </c>
      <c r="D240" s="4" t="inlineStr">
        <is>
          <t>10</t>
        </is>
      </c>
      <c r="E240" s="5" t="inlineStr">
        <is>
          <t>3.800,00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=HYPERLINK("https://leilaoonline.net/lote/detalhe/18898", "239")</f>
      </c>
      <c r="B241" s="4" t="s">
        <f>=HYPERLINK("https://leilaoonline.net/lote/detalhe/18898", " IMP/PEUGEOT 106 SELECTIO 1999 BRANCA MOTOR IDENTIFICADO (SUCATA/SEM DOCUMENTO)")</f>
      </c>
      <c r="C241" s="4" t="inlineStr">
        <is>
          <t>Vendido</t>
        </is>
      </c>
      <c r="D241" s="4" t="inlineStr">
        <is>
          <t>1</t>
        </is>
      </c>
      <c r="E241" s="5" t="inlineStr">
        <is>
          <t>500,00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=HYPERLINK("https://leilaoonline.net/lote/detalhe/19023", "240")</f>
      </c>
      <c r="B242" s="4" t="s">
        <f>=HYPERLINK("https://leilaoonline.net/lote/detalhe/19023", " VW/LOGUS CL 1994 PRETA MOTOR IDENTIFICADO (SUCATA/SEM DOCUMENTO)")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400,00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=HYPERLINK("https://leilaoonline.net/lote/detalhe/19026", "242")</f>
      </c>
      <c r="B243" s="4" t="s">
        <f>=HYPERLINK("https://leilaoonline.net/lote/detalhe/19026", "  RENAULT/CLIO PRI 10 16VS 2003 CINZA MOTOR IDENTIFICADO (SUCATA/SEM DOCUMENTO)")</f>
      </c>
      <c r="C243" s="4" t="inlineStr">
        <is>
          <t>Vendido</t>
        </is>
      </c>
      <c r="D243" s="4" t="inlineStr">
        <is>
          <t>1</t>
        </is>
      </c>
      <c r="E243" s="5" t="inlineStr">
        <is>
          <t>1.300,00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=HYPERLINK("https://leilaoonline.net/lote/detalhe/19029", "243")</f>
      </c>
      <c r="B244" s="4" t="s">
        <f>=HYPERLINK("https://leilaoonline.net/lote/detalhe/19029", " PEUGEOT/206 16 HOLID FX 2005 PRETA MOTOR IDENTIFICADO (SUCATA/SEM DOCUMENTO)")</f>
      </c>
      <c r="C244" s="4" t="inlineStr">
        <is>
          <t>Vendido</t>
        </is>
      </c>
      <c r="D244" s="4" t="inlineStr">
        <is>
          <t>6</t>
        </is>
      </c>
      <c r="E244" s="5" t="inlineStr">
        <is>
          <t>2.000,00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=HYPERLINK("https://leilaoonline.net/lote/detalhe/18994", "244")</f>
      </c>
      <c r="B245" s="4" t="s">
        <f>=HYPERLINK("https://leilaoonline.net/lote/detalhe/18994", " VW/GOL 1000I 1996 BRANCA MOTOR IDENTIFICADO (SUCATA/SEM DOCUMENTO)")</f>
      </c>
      <c r="C245" s="4" t="inlineStr">
        <is>
          <t>Vendido</t>
        </is>
      </c>
      <c r="D245" s="4" t="inlineStr">
        <is>
          <t>1</t>
        </is>
      </c>
      <c r="E245" s="5" t="inlineStr">
        <is>
          <t>500,00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=HYPERLINK("https://leilaoonline.net/lote/detalhe/18992", "245")</f>
      </c>
      <c r="B246" s="4" t="s">
        <f>=HYPERLINK("https://leilaoonline.net/lote/detalhe/18992", " VW/PARATI 16V 2000 PRATA MOTOR SUCATA - MOTOR IDENTIFICADO (SUCATA/SEM DOCUMENTO)")</f>
      </c>
      <c r="C246" s="4" t="inlineStr">
        <is>
          <t>Vendido</t>
        </is>
      </c>
      <c r="D246" s="4" t="inlineStr">
        <is>
          <t>1</t>
        </is>
      </c>
      <c r="E246" s="5" t="inlineStr">
        <is>
          <t>1.000,00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=HYPERLINK("https://leilaoonline.net/lote/detalhe/18987", "246")</f>
      </c>
      <c r="B247" s="4" t="s">
        <f>=HYPERLINK("https://leilaoonline.net/lote/detalhe/18987", " I/PEUGEOT 307 RALLYE 20M 2004 PRATA MOTOR IDENTIFICADO (SUCATA/SEM DOCUMENTO)")</f>
      </c>
      <c r="C247" s="4" t="inlineStr">
        <is>
          <t>Vendido</t>
        </is>
      </c>
      <c r="D247" s="4" t="inlineStr">
        <is>
          <t>7</t>
        </is>
      </c>
      <c r="E247" s="5" t="inlineStr">
        <is>
          <t>2.100,00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=HYPERLINK("https://leilaoonline.net/lote/detalhe/18904", "247")</f>
      </c>
      <c r="B248" s="4" t="s">
        <f>=HYPERLINK("https://leilaoonline.net/lote/detalhe/18904", " FORD/FIESTA STREET 2001 PRATA MOTOR IDENTIFICADO (SUCATA/SEM DOCUMENTO)")</f>
      </c>
      <c r="C248" s="4" t="inlineStr">
        <is>
          <t>Vendido</t>
        </is>
      </c>
      <c r="D248" s="4" t="inlineStr">
        <is>
          <t>3</t>
        </is>
      </c>
      <c r="E248" s="5" t="inlineStr">
        <is>
          <t>1.100,00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=HYPERLINK("https://leilaoonline.net/lote/detalhe/18919", "248")</f>
      </c>
      <c r="B249" s="4" t="s">
        <f>=HYPERLINK("https://leilaoonline.net/lote/detalhe/18919", " VW/FOX 1.0 2007 VERMELHA MOTOR IDENTIFICADO (SUCATA/SEM DOCUMENTO)")</f>
      </c>
      <c r="C249" s="4" t="inlineStr">
        <is>
          <t>Vendido</t>
        </is>
      </c>
      <c r="D249" s="4" t="inlineStr">
        <is>
          <t>22</t>
        </is>
      </c>
      <c r="E249" s="5" t="inlineStr">
        <is>
          <t>3.600,00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=HYPERLINK("https://leilaoonline.net/lote/detalhe/18877", "249")</f>
      </c>
      <c r="B250" s="4" t="s">
        <f>=HYPERLINK("https://leilaoonline.net/lote/detalhe/18877", " VW/PARATI GL 1.8 MI 1997 PRATA MOTOR IDENTIFICADO (SUCATA/SEM DOCUMENTO)")</f>
      </c>
      <c r="C250" s="4" t="inlineStr">
        <is>
          <t>Vendido</t>
        </is>
      </c>
      <c r="D250" s="4" t="inlineStr">
        <is>
          <t>4</t>
        </is>
      </c>
      <c r="E250" s="5" t="inlineStr">
        <is>
          <t>1.500,00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=HYPERLINK("https://leilaoonline.net/lote/detalhe/18908", "251")</f>
      </c>
      <c r="B251" s="4" t="s">
        <f>=HYPERLINK("https://leilaoonline.net/lote/detalhe/18908", " PEUGEOT/206 14 PRESENC 2005 PRATA MOTOR IDENTIFICADO (SUCATA/SEM DOCUMENTO)")</f>
      </c>
      <c r="C251" s="4" t="inlineStr">
        <is>
          <t>Vendido</t>
        </is>
      </c>
      <c r="D251" s="4" t="inlineStr">
        <is>
          <t>9</t>
        </is>
      </c>
      <c r="E251" s="5" t="inlineStr">
        <is>
          <t>2.300,00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=HYPERLINK("https://leilaoonline.net/lote/detalhe/18886", "252")</f>
      </c>
      <c r="B252" s="4" t="s">
        <f>=HYPERLINK("https://leilaoonline.net/lote/detalhe/18886", " FIAT/FIAT PREMIO CS 1.5 1988 BRANCA MOTOR IDENTIFICADO (SUCATA/SEM DOCUMENTO)")</f>
      </c>
      <c r="C252" s="4" t="inlineStr">
        <is>
          <t>Vendido</t>
        </is>
      </c>
      <c r="D252" s="4" t="inlineStr">
        <is>
          <t>1</t>
        </is>
      </c>
      <c r="E252" s="5" t="inlineStr">
        <is>
          <t>400,00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=HYPERLINK("https://leilaoonline.net/lote/detalhe/18888", "253")</f>
      </c>
      <c r="B253" s="4" t="s">
        <f>=HYPERLINK("https://leilaoonline.net/lote/detalhe/18888", " PEUGEOT/206 16 FELINE 2004 CINZA MOTOR IDENTIFICADO (SUCATA/SEM DOCUMENTO)")</f>
      </c>
      <c r="C253" s="4" t="inlineStr">
        <is>
          <t>Vendido</t>
        </is>
      </c>
      <c r="D253" s="4" t="inlineStr">
        <is>
          <t>1</t>
        </is>
      </c>
      <c r="E253" s="5" t="inlineStr">
        <is>
          <t>1.500,00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=HYPERLINK("https://leilaoonline.net/lote/detalhe/18995", "254")</f>
      </c>
      <c r="B254" s="4" t="s">
        <f>=HYPERLINK("https://leilaoonline.net/lote/detalhe/18995", " FIAT/UNO MILLE ECONOMY 2011 PRATA MOTOR SUCATA - MOTOR IDENTIFICADO (SUCATA/SEM DOCUMENTO)")</f>
      </c>
      <c r="C254" s="4" t="inlineStr">
        <is>
          <t>Vendido</t>
        </is>
      </c>
      <c r="D254" s="4" t="inlineStr">
        <is>
          <t>14</t>
        </is>
      </c>
      <c r="E254" s="5" t="inlineStr">
        <is>
          <t>2.800,00</t>
        </is>
      </c>
      <c r="F254" s="4" t="inlineStr">
        <is>
          <t>100.00</t>
        </is>
      </c>
    </row>
    <row collapsed="false" customFormat="false" customHeight="false" hidden="false" ht="12.1" outlineLevel="0" r="255">
      <c r="A255" s="5" t="s">
        <f>=HYPERLINK("https://leilaoonline.net/lote/detalhe/18971", "255")</f>
      </c>
      <c r="B255" s="4" t="s">
        <f>=HYPERLINK("https://leilaoonline.net/lote/detalhe/18971", " VW/SAVEIRO GL 1987 BRANCA MOTOR SUCATA - SEM Nº MOTOR (SUCATA/SEM DOCUMENTO)")</f>
      </c>
      <c r="C255" s="4" t="inlineStr">
        <is>
          <t>Vendido</t>
        </is>
      </c>
      <c r="D255" s="4" t="inlineStr">
        <is>
          <t>1</t>
        </is>
      </c>
      <c r="E255" s="5" t="inlineStr">
        <is>
          <t>400,00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=HYPERLINK("https://leilaoonline.net/lote/detalhe/18980", "256")</f>
      </c>
      <c r="B256" s="4" t="s">
        <f>=HYPERLINK("https://leilaoonline.net/lote/detalhe/18980", " VW/GOL S 1982 BRANCA MOTOR IDENTIFICADO (SUCATA/SEM DOCUMENTO)")</f>
      </c>
      <c r="C256" s="4" t="inlineStr">
        <is>
          <t>Vendido</t>
        </is>
      </c>
      <c r="D256" s="4" t="inlineStr">
        <is>
          <t>1</t>
        </is>
      </c>
      <c r="E256" s="5" t="inlineStr">
        <is>
          <t>300,00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=HYPERLINK("https://leilaoonline.net/lote/detalhe/18956", "257")</f>
      </c>
      <c r="B257" s="4" t="s">
        <f>=HYPERLINK("https://leilaoonline.net/lote/detalhe/18956", " VW/GOL PLUS MI 1997 VERDE MOTOR SUCATA - MOTOR IDENTIFICADO (SUCATA/SEM DOCUMENTO)")</f>
      </c>
      <c r="C257" s="4" t="inlineStr">
        <is>
          <t>Vendido</t>
        </is>
      </c>
      <c r="D257" s="4" t="inlineStr">
        <is>
          <t>1</t>
        </is>
      </c>
      <c r="E257" s="5" t="inlineStr">
        <is>
          <t>1.000,00</t>
        </is>
      </c>
      <c r="F257" s="4" t="inlineStr">
        <is>
          <t>100.00</t>
        </is>
      </c>
    </row>
    <row collapsed="false" customFormat="false" customHeight="false" hidden="false" ht="12.1" outlineLevel="0" r="258">
      <c r="A258" s="5" t="s">
        <f>=HYPERLINK("https://leilaoonline.net/lote/detalhe/18979", "258")</f>
      </c>
      <c r="B258" s="4" t="s">
        <f>=HYPERLINK("https://leilaoonline.net/lote/detalhe/18979", " I/KIA PICANTO EX3 1.0L 2010 PRETA MOTOR SUCATA - MOTOR IDENTIFICADO (SUCATA/SEM DOCUMENTO)")</f>
      </c>
      <c r="C258" s="4" t="inlineStr">
        <is>
          <t>Vendido</t>
        </is>
      </c>
      <c r="D258" s="4" t="inlineStr">
        <is>
          <t>33</t>
        </is>
      </c>
      <c r="E258" s="5" t="inlineStr">
        <is>
          <t>4.700,00</t>
        </is>
      </c>
      <c r="F258" s="4" t="inlineStr">
        <is>
          <t>100.00</t>
        </is>
      </c>
    </row>
    <row collapsed="false" customFormat="false" customHeight="false" hidden="false" ht="12.1" outlineLevel="0" r="259">
      <c r="A259" s="5" t="s">
        <f>=HYPERLINK("https://leilaoonline.net/lote/detalhe/19000", "259")</f>
      </c>
      <c r="B259" s="4" t="s">
        <f>=HYPERLINK("https://leilaoonline.net/lote/detalhe/19000", " RENAULT/SCENIC RT 1.6 16 1999 VERDE MOTOR IDENTIFICADO (SUCATA/SEM DOCUMENTO)")</f>
      </c>
      <c r="C259" s="4" t="inlineStr">
        <is>
          <t>Vendido</t>
        </is>
      </c>
      <c r="D259" s="4" t="inlineStr">
        <is>
          <t>2</t>
        </is>
      </c>
      <c r="E259" s="5" t="inlineStr">
        <is>
          <t>1.400,00</t>
        </is>
      </c>
      <c r="F259" s="4" t="inlineStr">
        <is>
          <t>100.00</t>
        </is>
      </c>
    </row>
    <row collapsed="false" customFormat="false" customHeight="false" hidden="false" ht="12.1" outlineLevel="0" r="260">
      <c r="A260" s="5" t="s">
        <f>=HYPERLINK("https://leilaoonline.net/lote/detalhe/18965", "260")</f>
      </c>
      <c r="B260" s="4" t="s">
        <f>=HYPERLINK("https://leilaoonline.net/lote/detalhe/18965", " I/CHERY CIELO 1.6 HATCH 2011 PRATA MOTOR SUCATA - MOTOR IDENTIFICADO (SUCATA/SEM DOCUMENTO)")</f>
      </c>
      <c r="C260" s="4" t="inlineStr">
        <is>
          <t>Vendido</t>
        </is>
      </c>
      <c r="D260" s="4" t="inlineStr">
        <is>
          <t>17</t>
        </is>
      </c>
      <c r="E260" s="5" t="inlineStr">
        <is>
          <t>3.300,00</t>
        </is>
      </c>
      <c r="F260" s="4" t="inlineStr">
        <is>
          <t>100.00</t>
        </is>
      </c>
    </row>
    <row collapsed="false" customFormat="false" customHeight="false" hidden="false" ht="12.1" outlineLevel="0" r="261">
      <c r="A261" s="5" t="s">
        <f>=HYPERLINK("https://leilaoonline.net/lote/detalhe/19031", "261")</f>
      </c>
      <c r="B261" s="4" t="s">
        <f>=HYPERLINK("https://leilaoonline.net/lote/detalhe/19031", " VW/VOYAGE 1.6 COMFORTL 2009 CINZA MOTOR IDENTIFICADO (SUCATA/SEM DOCUMENTO)")</f>
      </c>
      <c r="C261" s="4" t="inlineStr">
        <is>
          <t>Vendido</t>
        </is>
      </c>
      <c r="D261" s="4" t="inlineStr">
        <is>
          <t>7</t>
        </is>
      </c>
      <c r="E261" s="5" t="inlineStr">
        <is>
          <t>4.200,00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=HYPERLINK("https://leilaoonline.net/lote/detalhe/18993", "262")</f>
      </c>
      <c r="B262" s="4" t="s">
        <f>=HYPERLINK("https://leilaoonline.net/lote/detalhe/18993", " FIAT/PALIO ELX FLEX 2011 PRATA MOTOR IDENTIFICADO (SUCATA/SEM DOCUMENTO)")</f>
      </c>
      <c r="C262" s="4" t="inlineStr">
        <is>
          <t>Vendido</t>
        </is>
      </c>
      <c r="D262" s="4" t="inlineStr">
        <is>
          <t>18</t>
        </is>
      </c>
      <c r="E262" s="5" t="inlineStr">
        <is>
          <t>3.600,00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=HYPERLINK("https://leilaoonline.net/lote/detalhe/18996", "263")</f>
      </c>
      <c r="B263" s="4" t="s">
        <f>=HYPERLINK("https://leilaoonline.net/lote/detalhe/18996", " GM/CORSA HATCH MAXX 2008 PRATA MOTOR IDENTIFICADO (SUCATA/SEM DOCUMENTO)")</f>
      </c>
      <c r="C263" s="4" t="inlineStr">
        <is>
          <t>Vendido</t>
        </is>
      </c>
      <c r="D263" s="4" t="inlineStr">
        <is>
          <t>8</t>
        </is>
      </c>
      <c r="E263" s="5" t="inlineStr">
        <is>
          <t>3.900,00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=HYPERLINK("https://leilaoonline.net/lote/detalhe/19003", "266")</f>
      </c>
      <c r="B264" s="4" t="s">
        <f>=HYPERLINK("https://leilaoonline.net/lote/detalhe/19003", " GM/CELTA 4P SUPER 2007 PRETA MOTOR SUCATA - MOTOR IDENTIFICADO (SUCATA/SEM DOCUMENTO)")</f>
      </c>
      <c r="C264" s="4" t="inlineStr">
        <is>
          <t>Vendido</t>
        </is>
      </c>
      <c r="D264" s="4" t="inlineStr">
        <is>
          <t>12</t>
        </is>
      </c>
      <c r="E264" s="5" t="inlineStr">
        <is>
          <t>2.600,00</t>
        </is>
      </c>
      <c r="F264" s="4" t="inlineStr">
        <is>
          <t>100.00</t>
        </is>
      </c>
    </row>
    <row collapsed="false" customFormat="false" customHeight="false" hidden="false" ht="12.1" outlineLevel="0" r="265">
      <c r="A265" s="5" t="s">
        <f>=HYPERLINK("https://leilaoonline.net/lote/detalhe/19005", "268")</f>
      </c>
      <c r="B265" s="4" t="s">
        <f>=HYPERLINK("https://leilaoonline.net/lote/detalhe/19005", " RENAULT/SCENIC RXE 2.0 2002 PRETA MOTOR IDENTIFICADO (SUCATA/SEM DOCUMENTO)")</f>
      </c>
      <c r="C265" s="4" t="inlineStr">
        <is>
          <t>Vendido</t>
        </is>
      </c>
      <c r="D265" s="4" t="inlineStr">
        <is>
          <t>12</t>
        </is>
      </c>
      <c r="E265" s="5" t="inlineStr">
        <is>
          <t>2.600,00</t>
        </is>
      </c>
      <c r="F265" s="4" t="inlineStr">
        <is>
          <t>100.00</t>
        </is>
      </c>
    </row>
    <row collapsed="false" customFormat="false" customHeight="false" hidden="false" ht="12.1" outlineLevel="0" r="266">
      <c r="A266" s="5" t="s">
        <f>=HYPERLINK("https://leilaoonline.net/lote/detalhe/19004", "269")</f>
      </c>
      <c r="B266" s="4" t="s">
        <f>=HYPERLINK("https://leilaoonline.net/lote/detalhe/19004", " GM/CORSA MILENIUM 2001 PRATA MOTOR SUCATA - MOTOR IDENTIFICADO (SUCATA/SEM DOCUMENTO)")</f>
      </c>
      <c r="C266" s="4" t="inlineStr">
        <is>
          <t>Vendido</t>
        </is>
      </c>
      <c r="D266" s="4" t="inlineStr">
        <is>
          <t>1</t>
        </is>
      </c>
      <c r="E266" s="5" t="inlineStr">
        <is>
          <t>1.300,00</t>
        </is>
      </c>
      <c r="F266" s="4" t="inlineStr">
        <is>
          <t>100.00</t>
        </is>
      </c>
    </row>
    <row collapsed="false" customFormat="false" customHeight="false" hidden="false" ht="12.1" outlineLevel="0" r="267">
      <c r="A267" s="5" t="s">
        <f>=HYPERLINK("https://leilaoonline.net/lote/detalhe/19009", "270")</f>
      </c>
      <c r="B267" s="4" t="s">
        <f>=HYPERLINK("https://leilaoonline.net/lote/detalhe/19009", " FORD/FIESTA SEDAN FLEX 2008 PRETA MOTOR SUCATA - MOTOR IDENTIFICADO (SUCATA/SEM DOCUMENTO)")</f>
      </c>
      <c r="C267" s="4" t="inlineStr">
        <is>
          <t>Vendido</t>
        </is>
      </c>
      <c r="D267" s="4" t="inlineStr">
        <is>
          <t>3</t>
        </is>
      </c>
      <c r="E267" s="5" t="inlineStr">
        <is>
          <t>2.100,00</t>
        </is>
      </c>
      <c r="F267" s="4" t="inlineStr">
        <is>
          <t>100.00</t>
        </is>
      </c>
    </row>
    <row collapsed="false" customFormat="false" customHeight="false" hidden="false" ht="12.1" outlineLevel="0" r="268">
      <c r="A268" s="5" t="s">
        <f>=HYPERLINK("https://leilaoonline.net/lote/detalhe/19007", "271")</f>
      </c>
      <c r="B268" s="4" t="s">
        <f>=HYPERLINK("https://leilaoonline.net/lote/detalhe/19007", " FIAT/FIORINO FLEX 2007 BRANCA MOTOR IDENTIFICADO (SUCATA/SEM DOCUMENTO)")</f>
      </c>
      <c r="C268" s="4" t="inlineStr">
        <is>
          <t>Vendido</t>
        </is>
      </c>
      <c r="D268" s="4" t="inlineStr">
        <is>
          <t>14</t>
        </is>
      </c>
      <c r="E268" s="5" t="inlineStr">
        <is>
          <t>2.800,00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=HYPERLINK("https://leilaoonline.net/lote/detalhe/18882", "272")</f>
      </c>
      <c r="B269" s="4" t="s">
        <f>=HYPERLINK("https://leilaoonline.net/lote/detalhe/18882", " FIAT/PALIO ELX FLEX 2005 CINZA MOTOR SUCATA - MOTOR IDENTIFICADO (SUCATA/SEM DOCUMENTO)")</f>
      </c>
      <c r="C269" s="4" t="inlineStr">
        <is>
          <t>Vendido</t>
        </is>
      </c>
      <c r="D269" s="4" t="inlineStr">
        <is>
          <t>7</t>
        </is>
      </c>
      <c r="E269" s="5" t="inlineStr">
        <is>
          <t>2.100,00</t>
        </is>
      </c>
      <c r="F269" s="4" t="inlineStr">
        <is>
          <t>100.00</t>
        </is>
      </c>
    </row>
    <row collapsed="false" customFormat="false" customHeight="false" hidden="false" ht="12.1" outlineLevel="0" r="270">
      <c r="A270" s="5" t="s">
        <f>=HYPERLINK("https://leilaoonline.net/lote/detalhe/18913", "273")</f>
      </c>
      <c r="B270" s="4" t="s">
        <f>=HYPERLINK("https://leilaoonline.net/lote/detalhe/18913", " RENAULT/CLIO AUT 10 16VS 2007 CINZA MOTOR IDENTIFICADO (SUCATA/SEM DOCUMENTO)")</f>
      </c>
      <c r="C270" s="4" t="inlineStr">
        <is>
          <t>Vendido</t>
        </is>
      </c>
      <c r="D270" s="4" t="inlineStr">
        <is>
          <t>1</t>
        </is>
      </c>
      <c r="E270" s="5" t="inlineStr">
        <is>
          <t>1.700,00</t>
        </is>
      </c>
      <c r="F270" s="4" t="inlineStr">
        <is>
          <t>100.00</t>
        </is>
      </c>
    </row>
    <row collapsed="false" customFormat="false" customHeight="false" hidden="false" ht="12.1" outlineLevel="0" r="271">
      <c r="A271" s="5" t="s">
        <f>=HYPERLINK("https://leilaoonline.net/lote/detalhe/18914", "274")</f>
      </c>
      <c r="B271" s="4" t="s">
        <f>=HYPERLINK("https://leilaoonline.net/lote/detalhe/18914", " GM/ZAFIRA CD 2003 AZUL MOTOR IDENTIFICADO (SUCATA/SEM DOCUMENTO)")</f>
      </c>
      <c r="C271" s="4" t="inlineStr">
        <is>
          <t>Vendido</t>
        </is>
      </c>
      <c r="D271" s="4" t="inlineStr">
        <is>
          <t>26</t>
        </is>
      </c>
      <c r="E271" s="5" t="inlineStr">
        <is>
          <t>4.300,00</t>
        </is>
      </c>
      <c r="F271" s="4" t="inlineStr">
        <is>
          <t>100.00</t>
        </is>
      </c>
    </row>
    <row collapsed="false" customFormat="false" customHeight="false" hidden="false" ht="12.1" outlineLevel="0" r="272">
      <c r="A272" s="5" t="s">
        <f>=HYPERLINK("https://leilaoonline.net/lote/detalhe/18910", "278")</f>
      </c>
      <c r="B272" s="4" t="s">
        <f>=HYPERLINK("https://leilaoonline.net/lote/detalhe/18910", " I/CHEVROLET AGILE LTZ 2010 PRETA MOTOR IDENTIFICADO (SUCATA/SEM DOCUMENTO)")</f>
      </c>
      <c r="C272" s="4" t="inlineStr">
        <is>
          <t>Vendido</t>
        </is>
      </c>
      <c r="D272" s="4" t="inlineStr">
        <is>
          <t>7</t>
        </is>
      </c>
      <c r="E272" s="5" t="inlineStr">
        <is>
          <t>4.200,00</t>
        </is>
      </c>
      <c r="F272" s="4" t="inlineStr">
        <is>
          <t>200.00</t>
        </is>
      </c>
    </row>
    <row collapsed="false" customFormat="false" customHeight="false" hidden="false" ht="12.1" outlineLevel="0" r="273">
      <c r="A273" s="5" t="s">
        <f>=HYPERLINK("https://leilaoonline.net/lote/detalhe/18925", "279")</f>
      </c>
      <c r="B273" s="4" t="s">
        <f>=HYPERLINK("https://leilaoonline.net/lote/detalhe/18925", " FIAT/UNO MILLE ECONOMY 2009 PRETA MOTOR SUCATA - MOTOR IDENTIFICADO (SUCATA/SEM DOCUMENTO)")</f>
      </c>
      <c r="C273" s="4" t="inlineStr">
        <is>
          <t>Vendido</t>
        </is>
      </c>
      <c r="D273" s="4" t="inlineStr">
        <is>
          <t>18</t>
        </is>
      </c>
      <c r="E273" s="5" t="inlineStr">
        <is>
          <t>2.700,00</t>
        </is>
      </c>
      <c r="F273" s="4" t="inlineStr">
        <is>
          <t>100.00</t>
        </is>
      </c>
    </row>
    <row collapsed="false" customFormat="false" customHeight="false" hidden="false" ht="12.1" outlineLevel="0" r="274">
      <c r="A274" s="5" t="s">
        <f>=HYPERLINK("https://leilaoonline.net/lote/detalhe/18926", "280")</f>
      </c>
      <c r="B274" s="4" t="s">
        <f>=HYPERLINK("https://leilaoonline.net/lote/detalhe/18926", " CITROEN/C3 XTR 16 FLEX 2006 PRATA MOTOR IDENTIFICADO (SUCATA/SEM DOCUMENTO)")</f>
      </c>
      <c r="C274" s="4" t="inlineStr">
        <is>
          <t>Vendido</t>
        </is>
      </c>
      <c r="D274" s="4" t="inlineStr">
        <is>
          <t>4</t>
        </is>
      </c>
      <c r="E274" s="5" t="inlineStr">
        <is>
          <t>2.800,00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=HYPERLINK("https://leilaoonline.net/lote/detalhe/18901", "281")</f>
      </c>
      <c r="B275" s="4" t="s">
        <f>=HYPERLINK("https://leilaoonline.net/lote/detalhe/18901", " I/RENAULT CLIO CAM 10H3P 2011 PRETA MOTOR IDENTIFICADO (SUCATA/SEM DOCUMENTO)")</f>
      </c>
      <c r="C275" s="4" t="inlineStr">
        <is>
          <t>Vendido</t>
        </is>
      </c>
      <c r="D275" s="4" t="inlineStr">
        <is>
          <t>1</t>
        </is>
      </c>
      <c r="E275" s="5" t="inlineStr">
        <is>
          <t>1.500,00</t>
        </is>
      </c>
      <c r="F27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2026-04-15T21:26:53.00Z</dcterms:created>
  <dc:creator>Tellks Tecnologia</dc:creator>
  <cp:revision>0</cp:revision>
</cp:coreProperties>
</file>