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36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MOTORES, GERADORES, COMPRESSORES E EQUIPAMENTOS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20/01/2026 11:00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Guilherme 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=HYPERLINK("https://leilaoonline.net/lote/detalhe/314529", "601")</f>
      </c>
      <c r="B11" s="4" t="s">
        <f>=HYPERLINK("https://leilaoonline.net/lote/detalhe/314529", "CABINE VOLVO/NL 10 340 ANO 1994")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3.500,00</t>
        </is>
      </c>
      <c r="F11" s="4" t="inlineStr">
        <is>
          <t>250.00</t>
        </is>
      </c>
    </row>
    <row collapsed="false" customFormat="false" customHeight="false" hidden="false" ht="12.1" outlineLevel="0" r="12">
      <c r="A12" s="5" t="s">
        <f>=HYPERLINK("https://leilaoonline.net/lote/detalhe/314540", "705")</f>
      </c>
      <c r="B12" s="4" t="s">
        <f>=HYPERLINK("https://leilaoonline.net/lote/detalhe/314540", "GM/SPIN 1.8L MT LT ANO 2015/2016 - FLEX - COR AZUL - DOC. OK - FUNCIONANDO ( AR COND. / DIR. HIDRAU.) 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20.000,00</t>
        </is>
      </c>
      <c r="F12" s="4" t="inlineStr">
        <is>
          <t>500.00</t>
        </is>
      </c>
    </row>
    <row collapsed="false" customFormat="false" customHeight="false" hidden="false" ht="12.1" outlineLevel="0" r="13">
      <c r="A13" s="5" t="s">
        <f>=HYPERLINK("https://leilaoonline.net/lote/detalhe/314541", "706")</f>
      </c>
      <c r="B13" s="4" t="s">
        <f>=HYPERLINK("https://leilaoonline.net/lote/detalhe/314541", "VW/SAVEIRO 1.6  ANO 2009/2009 - MOTOR AP 1.6  - FLEX - COR BRANCA - DOC.OK - DIREÇÃO HIDR. 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18.800,00</t>
        </is>
      </c>
      <c r="F13" s="4" t="inlineStr">
        <is>
          <t>350.00</t>
        </is>
      </c>
    </row>
    <row collapsed="false" customFormat="false" customHeight="false" hidden="false" ht="12.1" outlineLevel="0" r="14">
      <c r="A14" s="5" t="s">
        <f>=HYPERLINK("https://leilaoonline.net/lote/detalhe/314438", "801")</f>
      </c>
      <c r="B14" s="4" t="s">
        <f>=HYPERLINK("https://leilaoonline.net/lote/detalhe/314438", "TRANSFORMADOR SINCLER 15CV MONOFÁSICO  - (FUNCIONANDO /NO ESTADO)")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3.500,00</t>
        </is>
      </c>
      <c r="F14" s="4" t="inlineStr">
        <is>
          <t>500.00</t>
        </is>
      </c>
    </row>
    <row collapsed="false" customFormat="false" customHeight="false" hidden="false" ht="12.1" outlineLevel="0" r="15">
      <c r="A15" s="5" t="s">
        <f>=HYPERLINK("https://leilaoonline.net/lote/detalhe/314439", "802")</f>
      </c>
      <c r="B15" s="4" t="s">
        <f>=HYPERLINK("https://leilaoonline.net/lote/detalhe/314439", "LAVADORA DE ALTA PRESSÃO A GASOLINA ( FUNCIONANDO/NO ESTADO )")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1.850,00</t>
        </is>
      </c>
      <c r="F15" s="4" t="inlineStr">
        <is>
          <t>150.00</t>
        </is>
      </c>
    </row>
    <row collapsed="false" customFormat="false" customHeight="false" hidden="false" ht="12.1" outlineLevel="0" r="16">
      <c r="A16" s="5" t="s">
        <f>=HYPERLINK("https://leilaoonline.net/lote/detalhe/314508", "803")</f>
      </c>
      <c r="B16" s="4" t="s">
        <f>=HYPERLINK("https://leilaoonline.net/lote/detalhe/314508", "EMPILHADEIRA YALE  -  CAPACIDADE 2,5 TON. ( SEM MOTOR)- NO ESTADO")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16.750,00</t>
        </is>
      </c>
      <c r="F16" s="4" t="inlineStr">
        <is>
          <t>500.00</t>
        </is>
      </c>
    </row>
    <row collapsed="false" customFormat="false" customHeight="false" hidden="false" ht="12.1" outlineLevel="0" r="17">
      <c r="A17" s="5" t="s">
        <f>=HYPERLINK("https://leilaoonline.net/lote/detalhe/314479", "804")</f>
      </c>
      <c r="B17" s="4" t="s">
        <f>=HYPERLINK("https://leilaoonline.net/lote/detalhe/314479", "ESTEIRA - COMPRIMENTO 11 MTS. C/ 02 MOTOREDUTORES - PISTÃO PARA LEVANTAR 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15.000,00</t>
        </is>
      </c>
      <c r="F17" s="4" t="inlineStr">
        <is>
          <t>500.00</t>
        </is>
      </c>
    </row>
    <row collapsed="false" customFormat="false" customHeight="false" hidden="false" ht="12.1" outlineLevel="0" r="18">
      <c r="A18" s="5" t="s">
        <f>=HYPERLINK("https://leilaoonline.net/lote/detalhe/314481", "805")</f>
      </c>
      <c r="B18" s="4" t="s">
        <f>=HYPERLINK("https://leilaoonline.net/lote/detalhe/314481", "EMPILHADEIRA HYSTER - GLP -  CAPACIDADE 4 TON. ( MOTOR OPALA 6CC)- SEM BATERIA( funcionando)")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32.000,00</t>
        </is>
      </c>
      <c r="F18" s="4" t="inlineStr">
        <is>
          <t>500.00</t>
        </is>
      </c>
    </row>
    <row collapsed="false" customFormat="false" customHeight="false" hidden="false" ht="12.1" outlineLevel="0" r="19">
      <c r="A19" s="5" t="s">
        <f>=HYPERLINK("https://leilaoonline.net/lote/detalhe/314483", "806")</f>
      </c>
      <c r="B19" s="4" t="s">
        <f>=HYPERLINK("https://leilaoonline.net/lote/detalhe/314483", "02 UN. - TRANSFORMADORES")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15.000,00</t>
        </is>
      </c>
      <c r="F19" s="4" t="inlineStr">
        <is>
          <t>350.00</t>
        </is>
      </c>
    </row>
    <row collapsed="false" customFormat="false" customHeight="false" hidden="false" ht="12.1" outlineLevel="0" r="20">
      <c r="A20" s="5" t="s">
        <f>=HYPERLINK("https://leilaoonline.net/lote/detalhe/314485", "807")</f>
      </c>
      <c r="B20" s="4" t="s">
        <f>=HYPERLINK("https://leilaoonline.net/lote/detalhe/314485", "01 UN. ENVASADEIRA")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12.000,00</t>
        </is>
      </c>
      <c r="F20" s="4" t="inlineStr">
        <is>
          <t>350.00</t>
        </is>
      </c>
    </row>
    <row collapsed="false" customFormat="false" customHeight="false" hidden="false" ht="12.1" outlineLevel="0" r="21">
      <c r="A21" s="5" t="s">
        <f>=HYPERLINK("https://leilaoonline.net/lote/detalhe/314467", "809")</f>
      </c>
      <c r="B21" s="4" t="s">
        <f>=HYPERLINK("https://leilaoonline.net/lote/detalhe/314467", "04 UN. POLITRIZ INDUSTRIAL ( SEM OS PROTETORES DE MADEIRA)")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9.500,00</t>
        </is>
      </c>
      <c r="F21" s="4" t="inlineStr">
        <is>
          <t>350.00</t>
        </is>
      </c>
    </row>
    <row collapsed="false" customFormat="false" customHeight="false" hidden="false" ht="12.1" outlineLevel="0" r="22">
      <c r="A22" s="5" t="s">
        <f>=HYPERLINK("https://leilaoonline.net/lote/detalhe/314442", "810")</f>
      </c>
      <c r="B22" s="4" t="s">
        <f>=HYPERLINK("https://leilaoonline.net/lote/detalhe/314442", "LOTE DE MATERIAL HOSPITALAR 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3.500,00</t>
        </is>
      </c>
      <c r="F22" s="4" t="inlineStr">
        <is>
          <t>500.00</t>
        </is>
      </c>
    </row>
    <row collapsed="false" customFormat="false" customHeight="false" hidden="false" ht="12.1" outlineLevel="0" r="23">
      <c r="A23" s="5" t="s">
        <f>=HYPERLINK("https://leilaoonline.net/lote/detalhe/316570", "811")</f>
      </c>
      <c r="B23" s="4" t="s">
        <f>=HYPERLINK("https://leilaoonline.net/lote/detalhe/316570", "KIT TARRACHAS ( PARA FAZER ROSCA EM TUBOS)")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650,00</t>
        </is>
      </c>
      <c r="F23" s="4" t="inlineStr">
        <is>
          <t>50.00</t>
        </is>
      </c>
    </row>
    <row collapsed="false" customFormat="false" customHeight="false" hidden="false" ht="12.1" outlineLevel="0" r="24">
      <c r="A24" s="5" t="s">
        <f>=HYPERLINK("https://leilaoonline.net/lote/detalhe/314447", "812")</f>
      </c>
      <c r="B24" s="4" t="s">
        <f>=HYPERLINK("https://leilaoonline.net/lote/detalhe/314447", " 02 UN. EXPOSITORES REFRIGERADOS MARCA SULFISA")</f>
      </c>
      <c r="C24" s="4" t="inlineStr">
        <is>
          <t>Lote retirado</t>
        </is>
      </c>
      <c r="D24" s="4" t="inlineStr">
        <is>
          <t>0</t>
        </is>
      </c>
      <c r="E24" s="5" t="inlineStr">
        <is>
          <t>4.800,00</t>
        </is>
      </c>
      <c r="F24" s="4" t="inlineStr">
        <is>
          <t>50.00</t>
        </is>
      </c>
    </row>
    <row collapsed="false" customFormat="false" customHeight="false" hidden="false" ht="12.1" outlineLevel="0" r="25">
      <c r="A25" s="5" t="s">
        <f>=HYPERLINK("https://leilaoonline.net/lote/detalhe/314468", "813")</f>
      </c>
      <c r="B25" s="4" t="s">
        <f>=HYPERLINK("https://leilaoonline.net/lote/detalhe/314468", " EQUIPAMENTO PROFISSIONAL PARA ACADEMIDA ( ELIPTICO ) MOD.EL470 - MARCA MOVEMENT")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1.850,00</t>
        </is>
      </c>
      <c r="F25" s="4" t="inlineStr">
        <is>
          <t>50.00</t>
        </is>
      </c>
    </row>
    <row collapsed="false" customFormat="false" customHeight="false" hidden="false" ht="12.1" outlineLevel="0" r="26">
      <c r="A26" s="5" t="s">
        <f>=HYPERLINK("https://leilaoonline.net/lote/detalhe/314451", "814")</f>
      </c>
      <c r="B26" s="4" t="s">
        <f>=HYPERLINK("https://leilaoonline.net/lote/detalhe/314451", " 02 UN. EXPOSITORES REFRIGERADOS MARCA INGECOLD (01 SEM USO NA CAIXA)")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5.800,00</t>
        </is>
      </c>
      <c r="F26" s="4" t="inlineStr">
        <is>
          <t>50.00</t>
        </is>
      </c>
    </row>
    <row collapsed="false" customFormat="false" customHeight="false" hidden="false" ht="12.1" outlineLevel="0" r="27">
      <c r="A27" s="5" t="s">
        <f>=HYPERLINK("https://leilaoonline.net/lote/detalhe/314450", "815")</f>
      </c>
      <c r="B27" s="4" t="s">
        <f>=HYPERLINK("https://leilaoonline.net/lote/detalhe/314450", " 01 UN. TALHA CAPAC. 5 TON. APROX.")</f>
      </c>
      <c r="C27" s="4" t="inlineStr">
        <is>
          <t>Lote retirado</t>
        </is>
      </c>
      <c r="D27" s="4" t="inlineStr">
        <is>
          <t>0</t>
        </is>
      </c>
      <c r="E27" s="5" t="inlineStr">
        <is>
          <t>2.800,00</t>
        </is>
      </c>
      <c r="F27" s="4" t="inlineStr">
        <is>
          <t>100.00</t>
        </is>
      </c>
    </row>
    <row collapsed="false" customFormat="false" customHeight="false" hidden="false" ht="12.1" outlineLevel="0" r="28">
      <c r="A28" s="5" t="s">
        <f>=HYPERLINK("https://leilaoonline.net/lote/detalhe/314446", "816")</f>
      </c>
      <c r="B28" s="4" t="s">
        <f>=HYPERLINK("https://leilaoonline.net/lote/detalhe/314446", " 04 UN. BOMBAS - 4 bombas de água (2 de 25 / 2 polos com pé, 1 de 25/4 polos com pé E 1 de 15/2 polos sem pé)")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8.500,00</t>
        </is>
      </c>
      <c r="F28" s="4" t="inlineStr">
        <is>
          <t>200.00</t>
        </is>
      </c>
    </row>
    <row collapsed="false" customFormat="false" customHeight="false" hidden="false" ht="12.1" outlineLevel="0" r="29">
      <c r="A29" s="5" t="s">
        <f>=HYPERLINK("https://leilaoonline.net/lote/detalhe/316571", "817")</f>
      </c>
      <c r="B29" s="4" t="s">
        <f>=HYPERLINK("https://leilaoonline.net/lote/detalhe/316571", "CAIXA DE SOM ( PARA GUITARRA)")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280,00</t>
        </is>
      </c>
      <c r="F29" s="4" t="inlineStr">
        <is>
          <t>50.00</t>
        </is>
      </c>
    </row>
    <row collapsed="false" customFormat="false" customHeight="false" hidden="false" ht="12.1" outlineLevel="0" r="30">
      <c r="A30" s="5" t="s">
        <f>=HYPERLINK("https://leilaoonline.net/lote/detalhe/314477", "818")</f>
      </c>
      <c r="B30" s="4" t="s">
        <f>=HYPERLINK("https://leilaoonline.net/lote/detalhe/314477", " ESTABELIZADOR PARA CAMINHÃO TRUCK (COMPLETO)")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6.800,00</t>
        </is>
      </c>
      <c r="F30" s="4" t="inlineStr">
        <is>
          <t>200.00</t>
        </is>
      </c>
    </row>
    <row collapsed="false" customFormat="false" customHeight="false" hidden="false" ht="12.1" outlineLevel="0" r="31">
      <c r="A31" s="5" t="s">
        <f>=HYPERLINK("https://leilaoonline.net/lote/detalhe/314478", "820")</f>
      </c>
      <c r="B31" s="4" t="s">
        <f>=HYPERLINK("https://leilaoonline.net/lote/detalhe/314478", " ESTEIRA EM ALUMINIO - MEDIDA 2,90 X 0,30 MTS.")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4.800,00</t>
        </is>
      </c>
      <c r="F31" s="4" t="inlineStr">
        <is>
          <t>200.00</t>
        </is>
      </c>
    </row>
    <row collapsed="false" customFormat="false" customHeight="false" hidden="false" ht="12.1" outlineLevel="0" r="32">
      <c r="A32" s="5" t="s">
        <f>=HYPERLINK("https://leilaoonline.net/lote/detalhe/314448", "821")</f>
      </c>
      <c r="B32" s="4" t="s">
        <f>=HYPERLINK("https://leilaoonline.net/lote/detalhe/314448", " 10 UN. - (BOMBAS D´AGUA SENDO ( 10 marca weg , 2 danffongs 1 sem identificação , Diversos tamanhos e vazão ! Entre 0,5 cv até 7,5 cv)")</f>
      </c>
      <c r="C32" s="4" t="inlineStr">
        <is>
          <t>Lote retirado</t>
        </is>
      </c>
      <c r="D32" s="4" t="inlineStr">
        <is>
          <t>0</t>
        </is>
      </c>
      <c r="E32" s="5" t="inlineStr">
        <is>
          <t>4.100,00</t>
        </is>
      </c>
      <c r="F32" s="4" t="inlineStr">
        <is>
          <t>50.00</t>
        </is>
      </c>
    </row>
    <row collapsed="false" customFormat="false" customHeight="false" hidden="false" ht="12.1" outlineLevel="0" r="33">
      <c r="A33" s="5" t="s">
        <f>=HYPERLINK("https://leilaoonline.net/lote/detalhe/314474", "822")</f>
      </c>
      <c r="B33" s="4" t="s">
        <f>=HYPERLINK("https://leilaoonline.net/lote/detalhe/314474", " MOINHO DE FACAS - BOCA 30 CENTIMETROS")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6.800,00</t>
        </is>
      </c>
      <c r="F33" s="4" t="inlineStr">
        <is>
          <t>200.00</t>
        </is>
      </c>
    </row>
    <row collapsed="false" customFormat="false" customHeight="false" hidden="false" ht="12.1" outlineLevel="0" r="34">
      <c r="A34" s="5" t="s">
        <f>=HYPERLINK("https://leilaoonline.net/lote/detalhe/314449", "823")</f>
      </c>
      <c r="B34" s="4" t="s">
        <f>=HYPERLINK("https://leilaoonline.net/lote/detalhe/314449", " 01 UN - Motor weg , hgf 400 cv 4000 volts")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25.000,00</t>
        </is>
      </c>
      <c r="F34" s="4" t="inlineStr">
        <is>
          <t>500.00</t>
        </is>
      </c>
    </row>
    <row collapsed="false" customFormat="false" customHeight="false" hidden="false" ht="12.1" outlineLevel="0" r="35">
      <c r="A35" s="5" t="s">
        <f>=HYPERLINK("https://leilaoonline.net/lote/detalhe/314487", "824")</f>
      </c>
      <c r="B35" s="4" t="s">
        <f>=HYPERLINK("https://leilaoonline.net/lote/detalhe/314487", "01 UN. LAVADORA E SECADORA  INDUSTRIAL - OPTIDRY(Alt 1.90x1.33 larg cesto inox 1.05 profundidade.por 1.30 diâmetro.obs faltou peças )")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5.000,00</t>
        </is>
      </c>
      <c r="F35" s="4" t="inlineStr">
        <is>
          <t>250.00</t>
        </is>
      </c>
    </row>
    <row collapsed="false" customFormat="false" customHeight="false" hidden="false" ht="12.1" outlineLevel="0" r="36">
      <c r="A36" s="5" t="s">
        <f>=HYPERLINK("https://leilaoonline.net/lote/detalhe/314454", "825")</f>
      </c>
      <c r="B36" s="4" t="s">
        <f>=HYPERLINK("https://leilaoonline.net/lote/detalhe/314454", "02 UN. EQUIPAMENTOS PARA RESTAURANTE ( GELOPAR)")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1.850,00</t>
        </is>
      </c>
      <c r="F36" s="4" t="inlineStr">
        <is>
          <t>100.00</t>
        </is>
      </c>
    </row>
    <row collapsed="false" customFormat="false" customHeight="false" hidden="false" ht="12.1" outlineLevel="0" r="37">
      <c r="A37" s="5" t="s">
        <f>=HYPERLINK("https://leilaoonline.net/lote/detalhe/314458", "826")</f>
      </c>
      <c r="B37" s="4" t="s">
        <f>=HYPERLINK("https://leilaoonline.net/lote/detalhe/314458", "01  UN. ASPIRADOR INDUSTRIAL 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2.900,00</t>
        </is>
      </c>
      <c r="F37" s="4" t="inlineStr">
        <is>
          <t>100.00</t>
        </is>
      </c>
    </row>
    <row collapsed="false" customFormat="false" customHeight="false" hidden="false" ht="12.1" outlineLevel="0" r="38">
      <c r="A38" s="5" t="s">
        <f>=HYPERLINK("https://leilaoonline.net/lote/detalhe/314459", "827")</f>
      </c>
      <c r="B38" s="4" t="s">
        <f>=HYPERLINK("https://leilaoonline.net/lote/detalhe/314459", "01 UN PRENSA MECÂNICA")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3.200,00</t>
        </is>
      </c>
      <c r="F38" s="4" t="inlineStr">
        <is>
          <t>100.00</t>
        </is>
      </c>
    </row>
    <row collapsed="false" customFormat="false" customHeight="false" hidden="false" ht="12.1" outlineLevel="0" r="39">
      <c r="A39" s="5" t="s">
        <f>=HYPERLINK("https://leilaoonline.net/lote/detalhe/314460", "828")</f>
      </c>
      <c r="B39" s="4" t="s">
        <f>=HYPERLINK("https://leilaoonline.net/lote/detalhe/314460", "01 UN. BALANÇA  TOLEDO ( EM INOX) CAPAC. 500KG")</f>
      </c>
      <c r="C39" s="4" t="inlineStr">
        <is>
          <t>Não vendido</t>
        </is>
      </c>
      <c r="D39" s="4" t="inlineStr">
        <is>
          <t>0</t>
        </is>
      </c>
      <c r="E39" s="5" t="inlineStr">
        <is>
          <t>2.600,00</t>
        </is>
      </c>
      <c r="F39" s="4" t="inlineStr">
        <is>
          <t>100.00</t>
        </is>
      </c>
    </row>
    <row collapsed="false" customFormat="false" customHeight="false" hidden="false" ht="12.1" outlineLevel="0" r="40">
      <c r="A40" s="5" t="s">
        <f>=HYPERLINK("https://leilaoonline.net/lote/detalhe/314492", "829")</f>
      </c>
      <c r="B40" s="4" t="s">
        <f>=HYPERLINK("https://leilaoonline.net/lote/detalhe/314492", "BAÚ/ CARRETINHA DE TRANSPORTE ( SEM DOCUMENTO) (Medida 2.60x1.50) -  ( BAÚ SEM TETO) (roda que esta nela não vai)")</f>
      </c>
      <c r="C40" s="4" t="inlineStr">
        <is>
          <t>Não vendido</t>
        </is>
      </c>
      <c r="D40" s="4" t="inlineStr">
        <is>
          <t>0</t>
        </is>
      </c>
      <c r="E40" s="5" t="inlineStr">
        <is>
          <t>3.500,00</t>
        </is>
      </c>
      <c r="F40" s="4" t="inlineStr">
        <is>
          <t>250.00</t>
        </is>
      </c>
    </row>
    <row collapsed="false" customFormat="false" customHeight="false" hidden="false" ht="12.1" outlineLevel="0" r="41">
      <c r="A41" s="5" t="s">
        <f>=HYPERLINK("https://leilaoonline.net/lote/detalhe/314462", "830")</f>
      </c>
      <c r="B41" s="4" t="s">
        <f>=HYPERLINK("https://leilaoonline.net/lote/detalhe/314462", "PAINEL DE INJETORA")</f>
      </c>
      <c r="C41" s="4" t="inlineStr">
        <is>
          <t>Não vendido</t>
        </is>
      </c>
      <c r="D41" s="4" t="inlineStr">
        <is>
          <t>0</t>
        </is>
      </c>
      <c r="E41" s="5" t="inlineStr">
        <is>
          <t>680,00</t>
        </is>
      </c>
      <c r="F41" s="4" t="inlineStr">
        <is>
          <t>50.00</t>
        </is>
      </c>
    </row>
    <row collapsed="false" customFormat="false" customHeight="false" hidden="false" ht="12.1" outlineLevel="0" r="42">
      <c r="A42" s="5" t="s">
        <f>=HYPERLINK("https://leilaoonline.net/lote/detalhe/316572", "831")</f>
      </c>
      <c r="B42" s="4" t="s">
        <f>=HYPERLINK("https://leilaoonline.net/lote/detalhe/316572", "MOTOR WEG 3CV")</f>
      </c>
      <c r="C42" s="4" t="inlineStr">
        <is>
          <t>Não vendido</t>
        </is>
      </c>
      <c r="D42" s="4" t="inlineStr">
        <is>
          <t>0</t>
        </is>
      </c>
      <c r="E42" s="5" t="inlineStr">
        <is>
          <t>920,00</t>
        </is>
      </c>
      <c r="F42" s="4" t="inlineStr">
        <is>
          <t>50.00</t>
        </is>
      </c>
    </row>
    <row collapsed="false" customFormat="false" customHeight="false" hidden="false" ht="12.1" outlineLevel="0" r="43">
      <c r="A43" s="5" t="s">
        <f>=HYPERLINK("https://leilaoonline.net/lote/detalhe/314465", "832")</f>
      </c>
      <c r="B43" s="4" t="s">
        <f>=HYPERLINK("https://leilaoonline.net/lote/detalhe/314465", "MOTOR WEG ACOPLADO COM BOMBA ÓLEO 15CV ABAIXA ROTAÇÃO")</f>
      </c>
      <c r="C43" s="4" t="inlineStr">
        <is>
          <t>Não vendido</t>
        </is>
      </c>
      <c r="D43" s="4" t="inlineStr">
        <is>
          <t>0</t>
        </is>
      </c>
      <c r="E43" s="5" t="inlineStr">
        <is>
          <t>1.950,00</t>
        </is>
      </c>
      <c r="F43" s="4" t="inlineStr">
        <is>
          <t>50.00</t>
        </is>
      </c>
    </row>
    <row collapsed="false" customFormat="false" customHeight="false" hidden="false" ht="12.1" outlineLevel="0" r="44">
      <c r="A44" s="5" t="s">
        <f>=HYPERLINK("https://leilaoonline.net/lote/detalhe/314466", "833")</f>
      </c>
      <c r="B44" s="4" t="s">
        <f>=HYPERLINK("https://leilaoonline.net/lote/detalhe/314466", "02 un. - GANCHO CAPAC.APROX. 10 TON")</f>
      </c>
      <c r="C44" s="4" t="inlineStr">
        <is>
          <t>Não vendido</t>
        </is>
      </c>
      <c r="D44" s="4" t="inlineStr">
        <is>
          <t>0</t>
        </is>
      </c>
      <c r="E44" s="5" t="inlineStr">
        <is>
          <t>480,00</t>
        </is>
      </c>
      <c r="F44" s="4" t="inlineStr">
        <is>
          <t>30.00</t>
        </is>
      </c>
    </row>
    <row collapsed="false" customFormat="false" customHeight="false" hidden="false" ht="12.1" outlineLevel="0" r="45">
      <c r="A45" s="5" t="s">
        <f>=HYPERLINK("https://leilaoonline.net/lote/detalhe/314476", "834")</f>
      </c>
      <c r="B45" s="4" t="s">
        <f>=HYPERLINK("https://leilaoonline.net/lote/detalhe/314476", " 02 ESTEIRAS TRANSPORTADORA COM MOTOR E REDUTOR ( 8 METRO CADA)")</f>
      </c>
      <c r="C45" s="4" t="inlineStr">
        <is>
          <t>Não vendido</t>
        </is>
      </c>
      <c r="D45" s="4" t="inlineStr">
        <is>
          <t>0</t>
        </is>
      </c>
      <c r="E45" s="5" t="inlineStr">
        <is>
          <t>8.500,00</t>
        </is>
      </c>
      <c r="F45" s="4" t="inlineStr">
        <is>
          <t>200.00</t>
        </is>
      </c>
    </row>
    <row collapsed="false" customFormat="false" customHeight="false" hidden="false" ht="12.1" outlineLevel="0" r="46">
      <c r="A46" s="5" t="s">
        <f>=HYPERLINK("https://leilaoonline.net/lote/detalhe/314495", "835")</f>
      </c>
      <c r="B46" s="4" t="s">
        <f>=HYPERLINK("https://leilaoonline.net/lote/detalhe/314495", "06 TACHO/ 04 BATEDORES E 04 MOTOREDUTORES")</f>
      </c>
      <c r="C46" s="4" t="inlineStr">
        <is>
          <t>Não vendido</t>
        </is>
      </c>
      <c r="D46" s="4" t="inlineStr">
        <is>
          <t>0</t>
        </is>
      </c>
      <c r="E46" s="5" t="inlineStr">
        <is>
          <t>4.000,00</t>
        </is>
      </c>
      <c r="F46" s="4" t="inlineStr">
        <is>
          <t>100.00</t>
        </is>
      </c>
    </row>
    <row collapsed="false" customFormat="false" customHeight="false" hidden="false" ht="12.1" outlineLevel="0" r="47">
      <c r="A47" s="5" t="s">
        <f>=HYPERLINK("https://leilaoonline.net/lote/detalhe/314500", "836")</f>
      </c>
      <c r="B47" s="4" t="s">
        <f>=HYPERLINK("https://leilaoonline.net/lote/detalhe/314500", "02 CAÇAMBAS DE L200")</f>
      </c>
      <c r="C47" s="4" t="inlineStr">
        <is>
          <t>Não vendido</t>
        </is>
      </c>
      <c r="D47" s="4" t="inlineStr">
        <is>
          <t>0</t>
        </is>
      </c>
      <c r="E47" s="5" t="inlineStr">
        <is>
          <t>2.200,00</t>
        </is>
      </c>
      <c r="F47" s="4" t="inlineStr">
        <is>
          <t>100.00</t>
        </is>
      </c>
    </row>
    <row collapsed="false" customFormat="false" customHeight="false" hidden="false" ht="12.1" outlineLevel="0" r="48">
      <c r="A48" s="5" t="s">
        <f>=HYPERLINK("https://leilaoonline.net/lote/detalhe/314504", "837")</f>
      </c>
      <c r="B48" s="4" t="s">
        <f>=HYPERLINK("https://leilaoonline.net/lote/detalhe/314504", "ELEVADOR AUTOMOTIVO CAPAC. 4 TON ( DESMONTADO) COMPLETO")</f>
      </c>
      <c r="C48" s="4" t="inlineStr">
        <is>
          <t>Vendido</t>
        </is>
      </c>
      <c r="D48" s="4" t="inlineStr">
        <is>
          <t>1</t>
        </is>
      </c>
      <c r="E48" s="5" t="inlineStr">
        <is>
          <t>10.000,00</t>
        </is>
      </c>
      <c r="F48" s="4" t="inlineStr">
        <is>
          <t>500.00</t>
        </is>
      </c>
    </row>
    <row collapsed="false" customFormat="false" customHeight="false" hidden="false" ht="12.1" outlineLevel="0" r="49">
      <c r="A49" s="5" t="s">
        <f>=HYPERLINK("https://leilaoonline.net/lote/detalhe/314512", "838")</f>
      </c>
      <c r="B49" s="4" t="s">
        <f>=HYPERLINK("https://leilaoonline.net/lote/detalhe/314512", "01 TIFOR 3.2 TON.")</f>
      </c>
      <c r="C49" s="4" t="inlineStr">
        <is>
          <t>Não vendido</t>
        </is>
      </c>
      <c r="D49" s="4" t="inlineStr">
        <is>
          <t>0</t>
        </is>
      </c>
      <c r="E49" s="5" t="inlineStr">
        <is>
          <t>950,00</t>
        </is>
      </c>
      <c r="F49" s="4" t="inlineStr">
        <is>
          <t>100.00</t>
        </is>
      </c>
    </row>
    <row collapsed="false" customFormat="false" customHeight="false" hidden="false" ht="12.1" outlineLevel="0" r="50">
      <c r="A50" s="5" t="s">
        <f>=HYPERLINK("https://leilaoonline.net/lote/detalhe/314514", "839")</f>
      </c>
      <c r="B50" s="4" t="s">
        <f>=HYPERLINK("https://leilaoonline.net/lote/detalhe/314514", "01 MACACO UNHA PARA 10 TON.")</f>
      </c>
      <c r="C50" s="4" t="inlineStr">
        <is>
          <t>Não vendido</t>
        </is>
      </c>
      <c r="D50" s="4" t="inlineStr">
        <is>
          <t>0</t>
        </is>
      </c>
      <c r="E50" s="5" t="inlineStr">
        <is>
          <t>1.150,00</t>
        </is>
      </c>
      <c r="F50" s="4" t="inlineStr">
        <is>
          <t>50.00</t>
        </is>
      </c>
    </row>
    <row collapsed="false" customFormat="false" customHeight="false" hidden="false" ht="12.1" outlineLevel="0" r="51">
      <c r="A51" s="5" t="s">
        <f>=HYPERLINK("https://leilaoonline.net/lote/detalhe/314531", "840")</f>
      </c>
      <c r="B51" s="4" t="s">
        <f>=HYPERLINK("https://leilaoonline.net/lote/detalhe/314531", "01 UN. TKA PARA GERADOR 500 AMPERES ")</f>
      </c>
      <c r="C51" s="4" t="inlineStr">
        <is>
          <t>Não vendido</t>
        </is>
      </c>
      <c r="D51" s="4" t="inlineStr">
        <is>
          <t>0</t>
        </is>
      </c>
      <c r="E51" s="5" t="inlineStr">
        <is>
          <t>5.000,00</t>
        </is>
      </c>
      <c r="F51" s="4" t="inlineStr">
        <is>
          <t>250.00</t>
        </is>
      </c>
    </row>
    <row collapsed="false" customFormat="false" customHeight="false" hidden="false" ht="12.1" outlineLevel="0" r="52">
      <c r="A52" s="5" t="s">
        <f>=HYPERLINK("https://leilaoonline.net/lote/detalhe/314534", "841")</f>
      </c>
      <c r="B52" s="4" t="s">
        <f>=HYPERLINK("https://leilaoonline.net/lote/detalhe/314534", "01 UN. MOINHO MARTELO COM MOTOR DE 30 CV ")</f>
      </c>
      <c r="C52" s="4" t="inlineStr">
        <is>
          <t>Não vendido</t>
        </is>
      </c>
      <c r="D52" s="4" t="inlineStr">
        <is>
          <t>0</t>
        </is>
      </c>
      <c r="E52" s="5" t="inlineStr">
        <is>
          <t>14.500,00</t>
        </is>
      </c>
      <c r="F52" s="4" t="inlineStr">
        <is>
          <t>250.00</t>
        </is>
      </c>
    </row>
    <row collapsed="false" customFormat="false" customHeight="false" hidden="false" ht="12.1" outlineLevel="0" r="53">
      <c r="A53" s="5" t="s">
        <f>=HYPERLINK("https://leilaoonline.net/lote/detalhe/314535", "842")</f>
      </c>
      <c r="B53" s="4" t="s">
        <f>=HYPERLINK("https://leilaoonline.net/lote/detalhe/314535", "MOINHO COM MOTOR 20CV COM REDUTOR BOCA 600MM")</f>
      </c>
      <c r="C53" s="4" t="inlineStr">
        <is>
          <t>Não vendido</t>
        </is>
      </c>
      <c r="D53" s="4" t="inlineStr">
        <is>
          <t>0</t>
        </is>
      </c>
      <c r="E53" s="5" t="inlineStr">
        <is>
          <t>32.000,00</t>
        </is>
      </c>
      <c r="F53" s="4" t="inlineStr">
        <is>
          <t>350.00</t>
        </is>
      </c>
    </row>
    <row collapsed="false" customFormat="false" customHeight="false" hidden="false" ht="12.1" outlineLevel="0" r="54">
      <c r="A54" s="5" t="s">
        <f>=HYPERLINK("https://leilaoonline.net/lote/detalhe/314536", "843")</f>
      </c>
      <c r="B54" s="4" t="s">
        <f>=HYPERLINK("https://leilaoonline.net/lote/detalhe/314536", "JATO DE AREIA - NORTOF ")</f>
      </c>
      <c r="C54" s="4" t="inlineStr">
        <is>
          <t>Não vendido</t>
        </is>
      </c>
      <c r="D54" s="4" t="inlineStr">
        <is>
          <t>0</t>
        </is>
      </c>
      <c r="E54" s="5" t="inlineStr">
        <is>
          <t>6.200,00</t>
        </is>
      </c>
      <c r="F54" s="4" t="inlineStr">
        <is>
          <t>250.00</t>
        </is>
      </c>
    </row>
    <row collapsed="false" customFormat="false" customHeight="false" hidden="false" ht="12.1" outlineLevel="0" r="55">
      <c r="A55" s="5" t="s">
        <f>=HYPERLINK("https://leilaoonline.net/lote/detalhe/314542", "844")</f>
      </c>
      <c r="B55" s="4" t="s">
        <f>=HYPERLINK("https://leilaoonline.net/lote/detalhe/314542", "01 MOTOR WEG COM REDUTOR COM FREIO ")</f>
      </c>
      <c r="C55" s="4" t="inlineStr">
        <is>
          <t>Não vendido</t>
        </is>
      </c>
      <c r="D55" s="4" t="inlineStr">
        <is>
          <t>0</t>
        </is>
      </c>
      <c r="E55" s="5" t="inlineStr">
        <is>
          <t>2.500,00</t>
        </is>
      </c>
      <c r="F55" s="4" t="inlineStr">
        <is>
          <t>50.00</t>
        </is>
      </c>
    </row>
    <row collapsed="false" customFormat="false" customHeight="false" hidden="false" ht="12.1" outlineLevel="0" r="56">
      <c r="A56" s="5" t="s">
        <f>=HYPERLINK("https://leilaoonline.net/lote/detalhe/314543", "845")</f>
      </c>
      <c r="B56" s="4" t="s">
        <f>=HYPERLINK("https://leilaoonline.net/lote/detalhe/314543", "01 MOTOR ARNO ")</f>
      </c>
      <c r="C56" s="4" t="inlineStr">
        <is>
          <t>Não vendido</t>
        </is>
      </c>
      <c r="D56" s="4" t="inlineStr">
        <is>
          <t>0</t>
        </is>
      </c>
      <c r="E56" s="5" t="inlineStr">
        <is>
          <t>750,00</t>
        </is>
      </c>
      <c r="F56" s="4" t="inlineStr">
        <is>
          <t>30.00</t>
        </is>
      </c>
    </row>
    <row collapsed="false" customFormat="false" customHeight="false" hidden="false" ht="12.1" outlineLevel="0" r="57">
      <c r="A57" s="5" t="s">
        <f>=HYPERLINK("https://leilaoonline.net/lote/detalhe/314544", "846")</f>
      </c>
      <c r="B57" s="4" t="s">
        <f>=HYPERLINK("https://leilaoonline.net/lote/detalhe/314544", "01 UN. BOMBA OLEO")</f>
      </c>
      <c r="C57" s="4" t="inlineStr">
        <is>
          <t>Não vendido</t>
        </is>
      </c>
      <c r="D57" s="4" t="inlineStr">
        <is>
          <t>0</t>
        </is>
      </c>
      <c r="E57" s="5" t="inlineStr">
        <is>
          <t>850,00</t>
        </is>
      </c>
      <c r="F57" s="4" t="inlineStr">
        <is>
          <t>30.00</t>
        </is>
      </c>
    </row>
    <row collapsed="false" customFormat="false" customHeight="false" hidden="false" ht="12.1" outlineLevel="0" r="58">
      <c r="A58" s="5" t="s">
        <f>=HYPERLINK("https://leilaoonline.net/lote/detalhe/316573", "847")</f>
      </c>
      <c r="B58" s="4" t="s">
        <f>=HYPERLINK("https://leilaoonline.net/lote/detalhe/316573", "CELADORA ")</f>
      </c>
      <c r="C58" s="4" t="inlineStr">
        <is>
          <t>Não vendido</t>
        </is>
      </c>
      <c r="D58" s="4" t="inlineStr">
        <is>
          <t>0</t>
        </is>
      </c>
      <c r="E58" s="5" t="inlineStr">
        <is>
          <t>950,00</t>
        </is>
      </c>
      <c r="F58" s="4" t="inlineStr">
        <is>
          <t>50.00</t>
        </is>
      </c>
    </row>
    <row collapsed="false" customFormat="false" customHeight="false" hidden="false" ht="12.1" outlineLevel="0" r="59">
      <c r="A59" s="5" t="s">
        <f>=HYPERLINK("https://leilaoonline.net/lote/detalhe/316574", "848")</f>
      </c>
      <c r="B59" s="4" t="s">
        <f>=HYPERLINK("https://leilaoonline.net/lote/detalhe/316574", "COMPRESSOR")</f>
      </c>
      <c r="C59" s="4" t="inlineStr">
        <is>
          <t>Não vendido</t>
        </is>
      </c>
      <c r="D59" s="4" t="inlineStr">
        <is>
          <t>0</t>
        </is>
      </c>
      <c r="E59" s="5" t="inlineStr">
        <is>
          <t>950,00</t>
        </is>
      </c>
      <c r="F59" s="4" t="inlineStr">
        <is>
          <t>50.00</t>
        </is>
      </c>
    </row>
    <row collapsed="false" customFormat="false" customHeight="false" hidden="false" ht="12.1" outlineLevel="0" r="60">
      <c r="A60" s="5" t="s">
        <f>=HYPERLINK("https://leilaoonline.net/lote/detalhe/316575", "849")</f>
      </c>
      <c r="B60" s="4" t="s">
        <f>=HYPERLINK("https://leilaoonline.net/lote/detalhe/316575", "CÂMBIO PARA CARRO ANTIGO")</f>
      </c>
      <c r="C60" s="4" t="inlineStr">
        <is>
          <t>Não vendido</t>
        </is>
      </c>
      <c r="D60" s="4" t="inlineStr">
        <is>
          <t>0</t>
        </is>
      </c>
      <c r="E60" s="5" t="inlineStr">
        <is>
          <t>320,00</t>
        </is>
      </c>
      <c r="F60" s="4" t="inlineStr">
        <is>
          <t>50.00</t>
        </is>
      </c>
    </row>
    <row collapsed="false" customFormat="false" customHeight="false" hidden="false" ht="12.1" outlineLevel="0" r="61">
      <c r="A61" s="5" t="s">
        <f>=HYPERLINK("https://leilaoonline.net/lote/detalhe/314417", "1001")</f>
      </c>
      <c r="B61" s="4" t="s">
        <f>=HYPERLINK("https://leilaoonline.net/lote/detalhe/314417", "02 UN. VIRA TAMBOR PNEMÁTICO COM PISTÃO  E UNIDADE HIDRÁULICA FRENTE INOX")</f>
      </c>
      <c r="C61" s="4" t="inlineStr">
        <is>
          <t>Não vendido</t>
        </is>
      </c>
      <c r="D61" s="4" t="inlineStr">
        <is>
          <t>0</t>
        </is>
      </c>
      <c r="E61" s="5" t="inlineStr">
        <is>
          <t>4.000,00</t>
        </is>
      </c>
      <c r="F61" s="4" t="inlineStr">
        <is>
          <t>500.00</t>
        </is>
      </c>
    </row>
    <row collapsed="false" customFormat="false" customHeight="false" hidden="false" ht="12.1" outlineLevel="0" r="62">
      <c r="A62" s="5" t="s">
        <f>=HYPERLINK("https://leilaoonline.net/lote/detalhe/314416", "1002")</f>
      </c>
      <c r="B62" s="4" t="s">
        <f>=HYPERLINK("https://leilaoonline.net/lote/detalhe/314416", "03 UN. BOMBAS COM MOTOR 30 CV")</f>
      </c>
      <c r="C62" s="4" t="inlineStr">
        <is>
          <t>Não vendido</t>
        </is>
      </c>
      <c r="D62" s="4" t="inlineStr">
        <is>
          <t>0</t>
        </is>
      </c>
      <c r="E62" s="5" t="inlineStr">
        <is>
          <t>7.500,00</t>
        </is>
      </c>
      <c r="F62" s="4" t="inlineStr">
        <is>
          <t>500.00</t>
        </is>
      </c>
    </row>
    <row collapsed="false" customFormat="false" customHeight="false" hidden="false" ht="12.1" outlineLevel="0" r="63">
      <c r="A63" s="5" t="s">
        <f>=HYPERLINK("https://leilaoonline.net/lote/detalhe/314445", "1003")</f>
      </c>
      <c r="B63" s="4" t="s">
        <f>=HYPERLINK("https://leilaoonline.net/lote/detalhe/314445", "4 un. - motores potência- 2 de 1.5 cv 1710 rpm,  2 dois de 1/3 cv 1720 rpm  e  1 redutor")</f>
      </c>
      <c r="C63" s="4" t="inlineStr">
        <is>
          <t>Não vendido</t>
        </is>
      </c>
      <c r="D63" s="4" t="inlineStr">
        <is>
          <t>0</t>
        </is>
      </c>
      <c r="E63" s="5" t="inlineStr">
        <is>
          <t>1.600,00</t>
        </is>
      </c>
      <c r="F63" s="4" t="inlineStr">
        <is>
          <t>200.00</t>
        </is>
      </c>
    </row>
    <row collapsed="false" customFormat="false" customHeight="false" hidden="false" ht="12.1" outlineLevel="0" r="64">
      <c r="A64" s="5" t="s">
        <f>=HYPERLINK("https://leilaoonline.net/lote/detalhe/314440", "1005")</f>
      </c>
      <c r="B64" s="4" t="s">
        <f>=HYPERLINK("https://leilaoonline.net/lote/detalhe/314440", "PAINEL PNEUMÁTICO")</f>
      </c>
      <c r="C64" s="4" t="inlineStr">
        <is>
          <t>Não vendido</t>
        </is>
      </c>
      <c r="D64" s="4" t="inlineStr">
        <is>
          <t>0</t>
        </is>
      </c>
      <c r="E64" s="5" t="inlineStr">
        <is>
          <t>550,00</t>
        </is>
      </c>
      <c r="F64" s="4" t="inlineStr">
        <is>
          <t>50.00</t>
        </is>
      </c>
    </row>
    <row collapsed="false" customFormat="false" customHeight="false" hidden="false" ht="12.1" outlineLevel="0" r="65">
      <c r="A65" s="5" t="s">
        <f>=HYPERLINK("https://leilaoonline.net/lote/detalhe/314418", "1006")</f>
      </c>
      <c r="B65" s="4" t="s">
        <f>=HYPERLINK("https://leilaoonline.net/lote/detalhe/314418", " 01 MOTOREDUTOR COM MOTOR WEG 3CV")</f>
      </c>
      <c r="C65" s="4" t="inlineStr">
        <is>
          <t>Não vendido</t>
        </is>
      </c>
      <c r="D65" s="4" t="inlineStr">
        <is>
          <t>0</t>
        </is>
      </c>
      <c r="E65" s="5" t="inlineStr">
        <is>
          <t>1.550,00</t>
        </is>
      </c>
      <c r="F65" s="4" t="inlineStr">
        <is>
          <t>50.00</t>
        </is>
      </c>
    </row>
    <row collapsed="false" customFormat="false" customHeight="false" hidden="false" ht="12.1" outlineLevel="0" r="66">
      <c r="A66" s="5" t="s">
        <f>=HYPERLINK("https://leilaoonline.net/lote/detalhe/314419", "1008")</f>
      </c>
      <c r="B66" s="4" t="s">
        <f>=HYPERLINK("https://leilaoonline.net/lote/detalhe/314419", " 01 BOMBA PARA ÓLEO MOTOR 3CV")</f>
      </c>
      <c r="C66" s="4" t="inlineStr">
        <is>
          <t>Não vendido</t>
        </is>
      </c>
      <c r="D66" s="4" t="inlineStr">
        <is>
          <t>0</t>
        </is>
      </c>
      <c r="E66" s="5" t="inlineStr">
        <is>
          <t>1.400,00</t>
        </is>
      </c>
      <c r="F66" s="4" t="inlineStr">
        <is>
          <t>50.00</t>
        </is>
      </c>
    </row>
    <row collapsed="false" customFormat="false" customHeight="false" hidden="false" ht="12.1" outlineLevel="0" r="67">
      <c r="A67" s="5" t="s">
        <f>=HYPERLINK("https://leilaoonline.net/lote/detalhe/314420", "1009")</f>
      </c>
      <c r="B67" s="4" t="s">
        <f>=HYPERLINK("https://leilaoonline.net/lote/detalhe/314420", "2 bombas para abastecimento de óleo")</f>
      </c>
      <c r="C67" s="4" t="inlineStr">
        <is>
          <t>Não vendido</t>
        </is>
      </c>
      <c r="D67" s="4" t="inlineStr">
        <is>
          <t>0</t>
        </is>
      </c>
      <c r="E67" s="5" t="inlineStr">
        <is>
          <t>2.000,00</t>
        </is>
      </c>
      <c r="F67" s="4" t="inlineStr">
        <is>
          <t>500.00</t>
        </is>
      </c>
    </row>
    <row collapsed="false" customFormat="false" customHeight="false" hidden="false" ht="12.1" outlineLevel="0" r="68">
      <c r="A68" s="5" t="s">
        <f>=HYPERLINK("https://leilaoonline.net/lote/detalhe/314421", "1011")</f>
      </c>
      <c r="B68" s="4" t="s">
        <f>=HYPERLINK("https://leilaoonline.net/lote/detalhe/314421", "1 redutor")</f>
      </c>
      <c r="C68" s="4" t="inlineStr">
        <is>
          <t>Não vendido</t>
        </is>
      </c>
      <c r="D68" s="4" t="inlineStr">
        <is>
          <t>0</t>
        </is>
      </c>
      <c r="E68" s="5" t="inlineStr">
        <is>
          <t>200,00</t>
        </is>
      </c>
      <c r="F68" s="4" t="inlineStr">
        <is>
          <t>50.00</t>
        </is>
      </c>
    </row>
    <row collapsed="false" customFormat="false" customHeight="false" hidden="false" ht="12.1" outlineLevel="0" r="69">
      <c r="A69" s="5" t="s">
        <f>=HYPERLINK("https://leilaoonline.net/lote/detalhe/314422", "1012")</f>
      </c>
      <c r="B69" s="4" t="s">
        <f>=HYPERLINK("https://leilaoonline.net/lote/detalhe/314422", "Análise de sulfa em leite.equipamento para laboratório.")</f>
      </c>
      <c r="C69" s="4" t="inlineStr">
        <is>
          <t>Não vendido</t>
        </is>
      </c>
      <c r="D69" s="4" t="inlineStr">
        <is>
          <t>0</t>
        </is>
      </c>
      <c r="E69" s="5" t="inlineStr">
        <is>
          <t>450,00</t>
        </is>
      </c>
      <c r="F69" s="4" t="inlineStr">
        <is>
          <t>50.00</t>
        </is>
      </c>
    </row>
    <row collapsed="false" customFormat="false" customHeight="false" hidden="false" ht="12.1" outlineLevel="0" r="70">
      <c r="A70" s="5" t="s">
        <f>=HYPERLINK("https://leilaoonline.net/lote/detalhe/314441", "1013")</f>
      </c>
      <c r="B70" s="4" t="s">
        <f>=HYPERLINK("https://leilaoonline.net/lote/detalhe/314441", "1 VALVULA DE CONTROLE")</f>
      </c>
      <c r="C70" s="4" t="inlineStr">
        <is>
          <t>Não vendido</t>
        </is>
      </c>
      <c r="D70" s="4" t="inlineStr">
        <is>
          <t>0</t>
        </is>
      </c>
      <c r="E70" s="5" t="inlineStr">
        <is>
          <t>1.500,00</t>
        </is>
      </c>
      <c r="F70" s="4" t="inlineStr">
        <is>
          <t>100.00</t>
        </is>
      </c>
    </row>
    <row collapsed="false" customFormat="false" customHeight="false" hidden="false" ht="12.1" outlineLevel="0" r="71">
      <c r="A71" s="5" t="s">
        <f>=HYPERLINK("https://leilaoonline.net/lote/detalhe/314426", "1014")</f>
      </c>
      <c r="B71" s="4" t="s">
        <f>=HYPERLINK("https://leilaoonline.net/lote/detalhe/314426", " 2 un. pedestal foco de luz ")</f>
      </c>
      <c r="C71" s="4" t="inlineStr">
        <is>
          <t>Não vendido</t>
        </is>
      </c>
      <c r="D71" s="4" t="inlineStr">
        <is>
          <t>0</t>
        </is>
      </c>
      <c r="E71" s="5" t="inlineStr">
        <is>
          <t>200,00</t>
        </is>
      </c>
      <c r="F71" s="4" t="inlineStr">
        <is>
          <t>50.00</t>
        </is>
      </c>
    </row>
    <row collapsed="false" customFormat="false" customHeight="false" hidden="false" ht="12.1" outlineLevel="0" r="72">
      <c r="A72" s="5" t="s">
        <f>=HYPERLINK("https://leilaoonline.net/lote/detalhe/314452", "1015")</f>
      </c>
      <c r="B72" s="4" t="s">
        <f>=HYPERLINK("https://leilaoonline.net/lote/detalhe/314452", "20 VÁVULAS DE CONTROLE SM-50 PLUS/04 REGULADORES ARGOMETRO/05 CANETAS PARA SOLDAR ( LÃTÃO)")</f>
      </c>
      <c r="C72" s="4" t="inlineStr">
        <is>
          <t>Não vendido</t>
        </is>
      </c>
      <c r="D72" s="4" t="inlineStr">
        <is>
          <t>0</t>
        </is>
      </c>
      <c r="E72" s="5" t="inlineStr">
        <is>
          <t>1.350,00</t>
        </is>
      </c>
      <c r="F72" s="4" t="inlineStr">
        <is>
          <t>100.00</t>
        </is>
      </c>
    </row>
    <row collapsed="false" customFormat="false" customHeight="false" hidden="false" ht="12.1" outlineLevel="0" r="73">
      <c r="A73" s="5" t="s">
        <f>=HYPERLINK("https://leilaoonline.net/lote/detalhe/314444", "1016")</f>
      </c>
      <c r="B73" s="4" t="s">
        <f>=HYPERLINK("https://leilaoonline.net/lote/detalhe/314444", "CAPOTA PARA S*10 ")</f>
      </c>
      <c r="C73" s="4" t="inlineStr">
        <is>
          <t>Não vendido</t>
        </is>
      </c>
      <c r="D73" s="4" t="inlineStr">
        <is>
          <t>0</t>
        </is>
      </c>
      <c r="E73" s="5" t="inlineStr">
        <is>
          <t>350,00</t>
        </is>
      </c>
      <c r="F73" s="4" t="inlineStr">
        <is>
          <t>20.00</t>
        </is>
      </c>
    </row>
    <row collapsed="false" customFormat="false" customHeight="false" hidden="false" ht="12.1" outlineLevel="0" r="74">
      <c r="A74" s="5" t="s">
        <f>=HYPERLINK("https://leilaoonline.net/lote/detalhe/314425", "1017")</f>
      </c>
      <c r="B74" s="4" t="s">
        <f>=HYPERLINK("https://leilaoonline.net/lote/detalhe/314425", " 2 un.alimentador para injetora largura 57cm x 67 altura.")</f>
      </c>
      <c r="C74" s="4" t="inlineStr">
        <is>
          <t>Não vendido</t>
        </is>
      </c>
      <c r="D74" s="4" t="inlineStr">
        <is>
          <t>0</t>
        </is>
      </c>
      <c r="E74" s="5" t="inlineStr">
        <is>
          <t>600,00</t>
        </is>
      </c>
      <c r="F74" s="4" t="inlineStr">
        <is>
          <t>100.00</t>
        </is>
      </c>
    </row>
    <row collapsed="false" customFormat="false" customHeight="false" hidden="false" ht="12.1" outlineLevel="0" r="75">
      <c r="A75" s="5" t="s">
        <f>=HYPERLINK("https://leilaoonline.net/lote/detalhe/314423", "1018")</f>
      </c>
      <c r="B75" s="4" t="s">
        <f>=HYPERLINK("https://leilaoonline.net/lote/detalhe/314423", " 1 un. alimentador com filtro inox 96x30 cm ")</f>
      </c>
      <c r="C75" s="4" t="inlineStr">
        <is>
          <t>Não vendido</t>
        </is>
      </c>
      <c r="D75" s="4" t="inlineStr">
        <is>
          <t>0</t>
        </is>
      </c>
      <c r="E75" s="5" t="inlineStr">
        <is>
          <t>1.000,00</t>
        </is>
      </c>
      <c r="F75" s="4" t="inlineStr">
        <is>
          <t>100.00</t>
        </is>
      </c>
    </row>
    <row collapsed="false" customFormat="false" customHeight="false" hidden="false" ht="12.1" outlineLevel="0" r="76">
      <c r="A76" s="5" t="s">
        <f>=HYPERLINK("https://leilaoonline.net/lote/detalhe/314424", "1019")</f>
      </c>
      <c r="B76" s="4" t="s">
        <f>=HYPERLINK("https://leilaoonline.net/lote/detalhe/314424", " 1 un. alimentador inox com rosca interna 87x30 cm boca ")</f>
      </c>
      <c r="C76" s="4" t="inlineStr">
        <is>
          <t>Não vendido</t>
        </is>
      </c>
      <c r="D76" s="4" t="inlineStr">
        <is>
          <t>0</t>
        </is>
      </c>
      <c r="E76" s="5" t="inlineStr">
        <is>
          <t>1.900,00</t>
        </is>
      </c>
      <c r="F76" s="4" t="inlineStr">
        <is>
          <t>100.00</t>
        </is>
      </c>
    </row>
    <row collapsed="false" customFormat="false" customHeight="false" hidden="false" ht="12.1" outlineLevel="0" r="77">
      <c r="A77" s="5" t="s">
        <f>=HYPERLINK("https://leilaoonline.net/lote/detalhe/314427", "1022")</f>
      </c>
      <c r="B77" s="4" t="s">
        <f>=HYPERLINK("https://leilaoonline.net/lote/detalhe/314427", "COMPRESSOR RADIAL ")</f>
      </c>
      <c r="C77" s="4" t="inlineStr">
        <is>
          <t>Não vendido</t>
        </is>
      </c>
      <c r="D77" s="4" t="inlineStr">
        <is>
          <t>0</t>
        </is>
      </c>
      <c r="E77" s="5" t="inlineStr">
        <is>
          <t>950,00</t>
        </is>
      </c>
      <c r="F77" s="4" t="inlineStr">
        <is>
          <t>50.00</t>
        </is>
      </c>
    </row>
    <row collapsed="false" customFormat="false" customHeight="false" hidden="false" ht="12.1" outlineLevel="0" r="78">
      <c r="A78" s="5" t="s">
        <f>=HYPERLINK("https://leilaoonline.net/lote/detalhe/314428", "1028")</f>
      </c>
      <c r="B78" s="4" t="s">
        <f>=HYPERLINK("https://leilaoonline.net/lote/detalhe/314428", "MOINHO DE FACAS  - ALT. 1,70 MTS X 30 CTMS DE BOCA")</f>
      </c>
      <c r="C78" s="4" t="inlineStr">
        <is>
          <t>Não vendido</t>
        </is>
      </c>
      <c r="D78" s="4" t="inlineStr">
        <is>
          <t>0</t>
        </is>
      </c>
      <c r="E78" s="5" t="inlineStr">
        <is>
          <t>5.000,00</t>
        </is>
      </c>
      <c r="F78" s="4" t="inlineStr">
        <is>
          <t>500.00</t>
        </is>
      </c>
    </row>
    <row collapsed="false" customFormat="false" customHeight="false" hidden="false" ht="12.1" outlineLevel="0" r="79">
      <c r="A79" s="5" t="s">
        <f>=HYPERLINK("https://leilaoonline.net/lote/detalhe/314429", "1032")</f>
      </c>
      <c r="B79" s="4" t="s">
        <f>=HYPERLINK("https://leilaoonline.net/lote/detalhe/314429", "01 REDUTOR ")</f>
      </c>
      <c r="C79" s="4" t="inlineStr">
        <is>
          <t>Não vendido</t>
        </is>
      </c>
      <c r="D79" s="4" t="inlineStr">
        <is>
          <t>0</t>
        </is>
      </c>
      <c r="E79" s="5" t="inlineStr">
        <is>
          <t>1.000,00</t>
        </is>
      </c>
      <c r="F79" s="4" t="inlineStr">
        <is>
          <t>50.00</t>
        </is>
      </c>
    </row>
    <row collapsed="false" customFormat="false" customHeight="false" hidden="false" ht="12.1" outlineLevel="0" r="80">
      <c r="A80" s="5" t="s">
        <f>=HYPERLINK("https://leilaoonline.net/lote/detalhe/314430", "1035")</f>
      </c>
      <c r="B80" s="4" t="s">
        <f>=HYPERLINK("https://leilaoonline.net/lote/detalhe/314430", "01 UN. UNIDADE HIDRÁULICA COM MOTOR ")</f>
      </c>
      <c r="C80" s="4" t="inlineStr">
        <is>
          <t>Não vendido</t>
        </is>
      </c>
      <c r="D80" s="4" t="inlineStr">
        <is>
          <t>0</t>
        </is>
      </c>
      <c r="E80" s="5" t="inlineStr">
        <is>
          <t>2.500,00</t>
        </is>
      </c>
      <c r="F80" s="4" t="inlineStr">
        <is>
          <t>500.00</t>
        </is>
      </c>
    </row>
    <row collapsed="false" customFormat="false" customHeight="false" hidden="false" ht="12.1" outlineLevel="0" r="81">
      <c r="A81" s="5" t="s">
        <f>=HYPERLINK("https://leilaoonline.net/lote/detalhe/314431", "1037")</f>
      </c>
      <c r="B81" s="4" t="s">
        <f>=HYPERLINK("https://leilaoonline.net/lote/detalhe/314431", "01 UN. UNIDADE HIDRÁULICA")</f>
      </c>
      <c r="C81" s="4" t="inlineStr">
        <is>
          <t>Não vendido</t>
        </is>
      </c>
      <c r="D81" s="4" t="inlineStr">
        <is>
          <t>0</t>
        </is>
      </c>
      <c r="E81" s="5" t="inlineStr">
        <is>
          <t>2.000,00</t>
        </is>
      </c>
      <c r="F81" s="4" t="inlineStr">
        <is>
          <t>500.00</t>
        </is>
      </c>
    </row>
    <row collapsed="false" customFormat="false" customHeight="false" hidden="false" ht="12.1" outlineLevel="0" r="82">
      <c r="A82" s="5" t="s">
        <f>=HYPERLINK("https://leilaoonline.net/lote/detalhe/314432", "1038")</f>
      </c>
      <c r="B82" s="4" t="s">
        <f>=HYPERLINK("https://leilaoonline.net/lote/detalhe/314432", "01 UN. BATEDEIRA INDUSTRIAL HOBART")</f>
      </c>
      <c r="C82" s="4" t="inlineStr">
        <is>
          <t>Não vendido</t>
        </is>
      </c>
      <c r="D82" s="4" t="inlineStr">
        <is>
          <t>0</t>
        </is>
      </c>
      <c r="E82" s="5" t="inlineStr">
        <is>
          <t>3.500,00</t>
        </is>
      </c>
      <c r="F82" s="4" t="inlineStr">
        <is>
          <t>500.00</t>
        </is>
      </c>
    </row>
    <row collapsed="false" customFormat="false" customHeight="false" hidden="false" ht="12.1" outlineLevel="0" r="83">
      <c r="A83" s="5" t="s">
        <f>=HYPERLINK("https://leilaoonline.net/lote/detalhe/314434", "1043")</f>
      </c>
      <c r="B83" s="4" t="s">
        <f>=HYPERLINK("https://leilaoonline.net/lote/detalhe/314434", "CALIBRADOR DECÉLULA DE CARGA OARA 250 KGS")</f>
      </c>
      <c r="C83" s="4" t="inlineStr">
        <is>
          <t>Não vendido</t>
        </is>
      </c>
      <c r="D83" s="4" t="inlineStr">
        <is>
          <t>0</t>
        </is>
      </c>
      <c r="E83" s="5" t="inlineStr">
        <is>
          <t>2.500,00</t>
        </is>
      </c>
      <c r="F83" s="4" t="inlineStr">
        <is>
          <t>500.00</t>
        </is>
      </c>
    </row>
    <row collapsed="false" customFormat="false" customHeight="false" hidden="false" ht="12.1" outlineLevel="0" r="84">
      <c r="A84" s="5" t="s">
        <f>=HYPERLINK("https://leilaoonline.net/lote/detalhe/314435", "1046")</f>
      </c>
      <c r="B84" s="4" t="s">
        <f>=HYPERLINK("https://leilaoonline.net/lote/detalhe/314435", "FURADEIRA INVICTA")</f>
      </c>
      <c r="C84" s="4" t="inlineStr">
        <is>
          <t>Não vendido</t>
        </is>
      </c>
      <c r="D84" s="4" t="inlineStr">
        <is>
          <t>0</t>
        </is>
      </c>
      <c r="E84" s="5" t="inlineStr">
        <is>
          <t>1.900,00</t>
        </is>
      </c>
      <c r="F84" s="4" t="inlineStr">
        <is>
          <t>200.00</t>
        </is>
      </c>
    </row>
    <row collapsed="false" customFormat="false" customHeight="false" hidden="false" ht="12.1" outlineLevel="0" r="85">
      <c r="A85" s="5" t="s">
        <f>=HYPERLINK("https://leilaoonline.net/lote/detalhe/314436", "1049")</f>
      </c>
      <c r="B85" s="4" t="s">
        <f>=HYPERLINK("https://leilaoonline.net/lote/detalhe/314436", "Máquina  de escrever  Hermes baby (raridade ) e 02 un. radio comunicador marca cobra")</f>
      </c>
      <c r="C85" s="4" t="inlineStr">
        <is>
          <t>Não vendido</t>
        </is>
      </c>
      <c r="D85" s="4" t="inlineStr">
        <is>
          <t>0</t>
        </is>
      </c>
      <c r="E85" s="5" t="inlineStr">
        <is>
          <t>400,00</t>
        </is>
      </c>
      <c r="F85" s="4" t="inlineStr">
        <is>
          <t>30.00</t>
        </is>
      </c>
    </row>
    <row collapsed="false" customFormat="false" customHeight="false" hidden="false" ht="12.1" outlineLevel="0" r="86">
      <c r="A86" s="5" t="s">
        <f>=HYPERLINK("https://leilaoonline.net/lote/detalhe/314437", "1052")</f>
      </c>
      <c r="B86" s="4" t="s">
        <f>=HYPERLINK("https://leilaoonline.net/lote/detalhe/314437", "TAMBOREADOR PARA TIRAR REBARBA DE PEÇAS")</f>
      </c>
      <c r="C86" s="4" t="inlineStr">
        <is>
          <t>Não vendido</t>
        </is>
      </c>
      <c r="D86" s="4" t="inlineStr">
        <is>
          <t>0</t>
        </is>
      </c>
      <c r="E86" s="5" t="inlineStr">
        <is>
          <t>3.500,00</t>
        </is>
      </c>
      <c r="F86" s="4" t="inlineStr">
        <is>
          <t>500.00</t>
        </is>
      </c>
    </row>
    <row collapsed="false" customFormat="false" customHeight="false" hidden="false" ht="12.1" outlineLevel="0" r="87">
      <c r="A87" s="5" t="s">
        <f>=HYPERLINK("https://leilaoonline.net/lote/detalhe/314399", "2008")</f>
      </c>
      <c r="B87" s="4" t="s">
        <f>=HYPERLINK("https://leilaoonline.net/lote/detalhe/314399", " BRAÇO ARTICULADO PARA OFICINA (NÃO INCLUI VIGA LATERAL)")</f>
      </c>
      <c r="C87" s="4" t="inlineStr">
        <is>
          <t>Não vendido</t>
        </is>
      </c>
      <c r="D87" s="4" t="inlineStr">
        <is>
          <t>0</t>
        </is>
      </c>
      <c r="E87" s="5" t="inlineStr">
        <is>
          <t>1.200,00</t>
        </is>
      </c>
      <c r="F87" s="4" t="inlineStr">
        <is>
          <t>200.00</t>
        </is>
      </c>
    </row>
    <row collapsed="false" customFormat="false" customHeight="false" hidden="false" ht="12.1" outlineLevel="0" r="88">
      <c r="A88" s="5" t="s">
        <f>=HYPERLINK("https://leilaoonline.net/lote/detalhe/314409", "2016")</f>
      </c>
      <c r="B88" s="4" t="s">
        <f>=HYPERLINK("https://leilaoonline.net/lote/detalhe/314409", "TALHA 2 TON.")</f>
      </c>
      <c r="C88" s="4" t="inlineStr">
        <is>
          <t>Não vendido</t>
        </is>
      </c>
      <c r="D88" s="4" t="inlineStr">
        <is>
          <t>0</t>
        </is>
      </c>
      <c r="E88" s="5" t="inlineStr">
        <is>
          <t>1.500,00</t>
        </is>
      </c>
      <c r="F88" s="4" t="inlineStr">
        <is>
          <t>150.00</t>
        </is>
      </c>
    </row>
    <row collapsed="false" customFormat="false" customHeight="false" hidden="false" ht="12.1" outlineLevel="0" r="89">
      <c r="A89" s="5" t="s">
        <f>=HYPERLINK("https://leilaoonline.net/lote/detalhe/314372", "2020")</f>
      </c>
      <c r="B89" s="4" t="s">
        <f>=HYPERLINK("https://leilaoonline.net/lote/detalhe/314372", " 1 ventilador. .")</f>
      </c>
      <c r="C89" s="4" t="inlineStr">
        <is>
          <t>Não vendido</t>
        </is>
      </c>
      <c r="D89" s="4" t="inlineStr">
        <is>
          <t>0</t>
        </is>
      </c>
      <c r="E89" s="5" t="inlineStr">
        <is>
          <t>800,00</t>
        </is>
      </c>
      <c r="F89" s="4" t="inlineStr">
        <is>
          <t>50.00</t>
        </is>
      </c>
    </row>
    <row collapsed="false" customFormat="false" customHeight="false" hidden="false" ht="12.1" outlineLevel="0" r="90">
      <c r="A90" s="5" t="s">
        <f>=HYPERLINK("https://leilaoonline.net/lote/detalhe/314379", "2027")</f>
      </c>
      <c r="B90" s="4" t="s">
        <f>=HYPERLINK("https://leilaoonline.net/lote/detalhe/314379", "1 VENTOINHA")</f>
      </c>
      <c r="C90" s="4" t="inlineStr">
        <is>
          <t>Não vendido</t>
        </is>
      </c>
      <c r="D90" s="4" t="inlineStr">
        <is>
          <t>0</t>
        </is>
      </c>
      <c r="E90" s="5" t="inlineStr">
        <is>
          <t>900,00</t>
        </is>
      </c>
      <c r="F90" s="4" t="inlineStr">
        <is>
          <t>200.00</t>
        </is>
      </c>
    </row>
    <row collapsed="false" customFormat="false" customHeight="false" hidden="false" ht="12.1" outlineLevel="0" r="91">
      <c r="A91" s="5" t="s">
        <f>=HYPERLINK("https://leilaoonline.net/lote/detalhe/314380", "2028")</f>
      </c>
      <c r="B91" s="4" t="s">
        <f>=HYPERLINK("https://leilaoonline.net/lote/detalhe/314380", "1 REDUTOR DE GRANDE PORTE PESO. 1.250 KGS APROX.")</f>
      </c>
      <c r="C91" s="4" t="inlineStr">
        <is>
          <t>Não vendido</t>
        </is>
      </c>
      <c r="D91" s="4" t="inlineStr">
        <is>
          <t>0</t>
        </is>
      </c>
      <c r="E91" s="5" t="inlineStr">
        <is>
          <t>4.000,00</t>
        </is>
      </c>
      <c r="F91" s="4" t="inlineStr">
        <is>
          <t>500.00</t>
        </is>
      </c>
    </row>
    <row collapsed="false" customFormat="false" customHeight="false" hidden="false" ht="12.1" outlineLevel="0" r="92">
      <c r="A92" s="5" t="s">
        <f>=HYPERLINK("https://leilaoonline.net/lote/detalhe/314388", "2031")</f>
      </c>
      <c r="B92" s="4" t="s">
        <f>=HYPERLINK("https://leilaoonline.net/lote/detalhe/314388", "CENTRÍFUGA SEPARADORA  FLOTTWEG  MOD. MW 2000 SSP 122")</f>
      </c>
      <c r="C92" s="4" t="inlineStr">
        <is>
          <t>Não vendido</t>
        </is>
      </c>
      <c r="D92" s="4" t="inlineStr">
        <is>
          <t>0</t>
        </is>
      </c>
      <c r="E92" s="5" t="inlineStr">
        <is>
          <t>15.000,00</t>
        </is>
      </c>
      <c r="F92" s="4" t="inlineStr">
        <is>
          <t>500.00</t>
        </is>
      </c>
    </row>
    <row collapsed="false" customFormat="false" customHeight="false" hidden="false" ht="12.1" outlineLevel="0" r="93">
      <c r="A93" s="5" t="s">
        <f>=HYPERLINK("https://leilaoonline.net/lote/detalhe/314400", "2035")</f>
      </c>
      <c r="B93" s="4" t="s">
        <f>=HYPERLINK("https://leilaoonline.net/lote/detalhe/314400", " tanque de PVC com pé")</f>
      </c>
      <c r="C93" s="4" t="inlineStr">
        <is>
          <t>Não vendido</t>
        </is>
      </c>
      <c r="D93" s="4" t="inlineStr">
        <is>
          <t>0</t>
        </is>
      </c>
      <c r="E93" s="5" t="inlineStr">
        <is>
          <t>300,00</t>
        </is>
      </c>
      <c r="F93" s="4" t="inlineStr">
        <is>
          <t>750.00</t>
        </is>
      </c>
    </row>
    <row collapsed="false" customFormat="false" customHeight="false" hidden="false" ht="12.1" outlineLevel="0" r="94">
      <c r="A94" s="5" t="s">
        <f>=HYPERLINK("https://leilaoonline.net/lote/detalhe/314394", "2039")</f>
      </c>
      <c r="B94" s="4" t="s">
        <f>=HYPERLINK("https://leilaoonline.net/lote/detalhe/314394", " 01 TROLLER PARA 1100 KGS.")</f>
      </c>
      <c r="C94" s="4" t="inlineStr">
        <is>
          <t>Não vendido</t>
        </is>
      </c>
      <c r="D94" s="4" t="inlineStr">
        <is>
          <t>0</t>
        </is>
      </c>
      <c r="E94" s="5" t="inlineStr">
        <is>
          <t>500,00</t>
        </is>
      </c>
      <c r="F94" s="4" t="inlineStr">
        <is>
          <t>50.00</t>
        </is>
      </c>
    </row>
    <row collapsed="false" customFormat="false" customHeight="false" hidden="false" ht="12.1" outlineLevel="0" r="95">
      <c r="A95" s="5" t="s">
        <f>=HYPERLINK("https://leilaoonline.net/lote/detalhe/314376", "2040")</f>
      </c>
      <c r="B95" s="4" t="s">
        <f>=HYPERLINK("https://leilaoonline.net/lote/detalhe/314376", "1 bomba a vácuo 2 moto redutor")</f>
      </c>
      <c r="C95" s="4" t="inlineStr">
        <is>
          <t>Não vendido</t>
        </is>
      </c>
      <c r="D95" s="4" t="inlineStr">
        <is>
          <t>0</t>
        </is>
      </c>
      <c r="E95" s="5" t="inlineStr">
        <is>
          <t>2.000,00</t>
        </is>
      </c>
      <c r="F95" s="4" t="inlineStr">
        <is>
          <t>200.00</t>
        </is>
      </c>
    </row>
    <row collapsed="false" customFormat="false" customHeight="false" hidden="false" ht="12.1" outlineLevel="0" r="96">
      <c r="A96" s="5" t="s">
        <f>=HYPERLINK("https://leilaoonline.net/lote/detalhe/314371", "2045")</f>
      </c>
      <c r="B96" s="4" t="s">
        <f>=HYPERLINK("https://leilaoonline.net/lote/detalhe/314371", "COLETOR E SEPARADOR DE ÓLEO")</f>
      </c>
      <c r="C96" s="4" t="inlineStr">
        <is>
          <t>Não vendido</t>
        </is>
      </c>
      <c r="D96" s="4" t="inlineStr">
        <is>
          <t>0</t>
        </is>
      </c>
      <c r="E96" s="5" t="inlineStr">
        <is>
          <t>1.000,00</t>
        </is>
      </c>
      <c r="F96" s="4" t="inlineStr">
        <is>
          <t>200.00</t>
        </is>
      </c>
    </row>
    <row collapsed="false" customFormat="false" customHeight="false" hidden="false" ht="12.1" outlineLevel="0" r="97">
      <c r="A97" s="5" t="s">
        <f>=HYPERLINK("https://leilaoonline.net/lote/detalhe/314412", "2049")</f>
      </c>
      <c r="B97" s="4" t="s">
        <f>=HYPERLINK("https://leilaoonline.net/lote/detalhe/314412", " 01 BOMBA")</f>
      </c>
      <c r="C97" s="4" t="inlineStr">
        <is>
          <t>Não vendido</t>
        </is>
      </c>
      <c r="D97" s="4" t="inlineStr">
        <is>
          <t>0</t>
        </is>
      </c>
      <c r="E97" s="5" t="inlineStr">
        <is>
          <t>1.500,00</t>
        </is>
      </c>
      <c r="F97" s="4" t="inlineStr">
        <is>
          <t>200.00</t>
        </is>
      </c>
    </row>
    <row collapsed="false" customFormat="false" customHeight="false" hidden="false" ht="12.1" outlineLevel="0" r="98">
      <c r="A98" s="5" t="s">
        <f>=HYPERLINK("https://leilaoonline.net/lote/detalhe/314377", "2054")</f>
      </c>
      <c r="B98" s="4" t="s">
        <f>=HYPERLINK("https://leilaoonline.net/lote/detalhe/314377", " 01 MOTOR")</f>
      </c>
      <c r="C98" s="4" t="inlineStr">
        <is>
          <t>Não vendido</t>
        </is>
      </c>
      <c r="D98" s="4" t="inlineStr">
        <is>
          <t>0</t>
        </is>
      </c>
      <c r="E98" s="5" t="inlineStr">
        <is>
          <t>700,00</t>
        </is>
      </c>
      <c r="F98" s="4" t="inlineStr">
        <is>
          <t>100.00</t>
        </is>
      </c>
    </row>
    <row collapsed="false" customFormat="false" customHeight="false" hidden="false" ht="12.1" outlineLevel="0" r="99">
      <c r="A99" s="5" t="s">
        <f>=HYPERLINK("https://leilaoonline.net/lote/detalhe/314391", "2058")</f>
      </c>
      <c r="B99" s="4" t="s">
        <f>=HYPERLINK("https://leilaoonline.net/lote/detalhe/314391", " 01 BOMBA DOSADORA 0,33 CV")</f>
      </c>
      <c r="C99" s="4" t="inlineStr">
        <is>
          <t>Não vendido</t>
        </is>
      </c>
      <c r="D99" s="4" t="inlineStr">
        <is>
          <t>0</t>
        </is>
      </c>
      <c r="E99" s="5" t="inlineStr">
        <is>
          <t>450,00</t>
        </is>
      </c>
      <c r="F99" s="4" t="inlineStr">
        <is>
          <t>50.00</t>
        </is>
      </c>
    </row>
    <row collapsed="false" customFormat="false" customHeight="false" hidden="false" ht="12.1" outlineLevel="0" r="100">
      <c r="A100" s="5" t="s">
        <f>=HYPERLINK("https://leilaoonline.net/lote/detalhe/314383", "2059")</f>
      </c>
      <c r="B100" s="4" t="s">
        <f>=HYPERLINK("https://leilaoonline.net/lote/detalhe/314383", " APARELHO PARA LABORATÓRIO")</f>
      </c>
      <c r="C100" s="4" t="inlineStr">
        <is>
          <t>Não vendido</t>
        </is>
      </c>
      <c r="D100" s="4" t="inlineStr">
        <is>
          <t>0</t>
        </is>
      </c>
      <c r="E100" s="5" t="inlineStr">
        <is>
          <t>500,00</t>
        </is>
      </c>
      <c r="F100" s="4" t="inlineStr">
        <is>
          <t>100.00</t>
        </is>
      </c>
    </row>
    <row collapsed="false" customFormat="false" customHeight="false" hidden="false" ht="12.1" outlineLevel="0" r="101">
      <c r="A101" s="5" t="s">
        <f>=HYPERLINK("https://leilaoonline.net/lote/detalhe/314378", "2062")</f>
      </c>
      <c r="B101" s="4" t="s">
        <f>=HYPERLINK("https://leilaoonline.net/lote/detalhe/314378", " 02 PISTÕES PARA DESLOCAMENTO DE MAQUINAS - 1,65 MTS")</f>
      </c>
      <c r="C101" s="4" t="inlineStr">
        <is>
          <t>Não vendido</t>
        </is>
      </c>
      <c r="D101" s="4" t="inlineStr">
        <is>
          <t>0</t>
        </is>
      </c>
      <c r="E101" s="5" t="inlineStr">
        <is>
          <t>500,00</t>
        </is>
      </c>
      <c r="F101" s="4" t="inlineStr">
        <is>
          <t>20.00</t>
        </is>
      </c>
    </row>
    <row collapsed="false" customFormat="false" customHeight="false" hidden="false" ht="12.1" outlineLevel="0" r="102">
      <c r="A102" s="5" t="s">
        <f>=HYPERLINK("https://leilaoonline.net/lote/detalhe/314393", "2063")</f>
      </c>
      <c r="B102" s="4" t="s">
        <f>=HYPERLINK("https://leilaoonline.net/lote/detalhe/314393", " 03 MOTORES ( SENDO 1 SEM EIXO)")</f>
      </c>
      <c r="C102" s="4" t="inlineStr">
        <is>
          <t>Não vendido</t>
        </is>
      </c>
      <c r="D102" s="4" t="inlineStr">
        <is>
          <t>0</t>
        </is>
      </c>
      <c r="E102" s="5" t="inlineStr">
        <is>
          <t>300,00</t>
        </is>
      </c>
      <c r="F102" s="4" t="inlineStr">
        <is>
          <t>50.00</t>
        </is>
      </c>
    </row>
    <row collapsed="false" customFormat="false" customHeight="false" hidden="false" ht="12.1" outlineLevel="0" r="103">
      <c r="A103" s="5" t="s">
        <f>=HYPERLINK("https://leilaoonline.net/lote/detalhe/314381", "2064")</f>
      </c>
      <c r="B103" s="4" t="s">
        <f>=HYPERLINK("https://leilaoonline.net/lote/detalhe/314381", " 01 Bomba de alta pressão de pistão - com manual")</f>
      </c>
      <c r="C103" s="4" t="inlineStr">
        <is>
          <t>Não vendido</t>
        </is>
      </c>
      <c r="D103" s="4" t="inlineStr">
        <is>
          <t>0</t>
        </is>
      </c>
      <c r="E103" s="5" t="inlineStr">
        <is>
          <t>3.000,00</t>
        </is>
      </c>
      <c r="F103" s="4" t="inlineStr">
        <is>
          <t>250.00</t>
        </is>
      </c>
    </row>
    <row collapsed="false" customFormat="false" customHeight="false" hidden="false" ht="12.1" outlineLevel="0" r="104">
      <c r="A104" s="5" t="s">
        <f>=HYPERLINK("https://leilaoonline.net/lote/detalhe/314384", "2065")</f>
      </c>
      <c r="B104" s="4" t="s">
        <f>=HYPERLINK("https://leilaoonline.net/lote/detalhe/314384", " 1 PAINEL DE MÁQUINA")</f>
      </c>
      <c r="C104" s="4" t="inlineStr">
        <is>
          <t>Não vendido</t>
        </is>
      </c>
      <c r="D104" s="4" t="inlineStr">
        <is>
          <t>0</t>
        </is>
      </c>
      <c r="E104" s="5" t="inlineStr">
        <is>
          <t>350,00</t>
        </is>
      </c>
      <c r="F104" s="4" t="inlineStr">
        <is>
          <t>50.00</t>
        </is>
      </c>
    </row>
    <row collapsed="false" customFormat="false" customHeight="false" hidden="false" ht="12.1" outlineLevel="0" r="105">
      <c r="A105" s="5" t="s">
        <f>=HYPERLINK("https://leilaoonline.net/lote/detalhe/314382", "2067")</f>
      </c>
      <c r="B105" s="4" t="s">
        <f>=HYPERLINK("https://leilaoonline.net/lote/detalhe/314382", "Moto ventilador")</f>
      </c>
      <c r="C105" s="4" t="inlineStr">
        <is>
          <t>Não vendido</t>
        </is>
      </c>
      <c r="D105" s="4" t="inlineStr">
        <is>
          <t>0</t>
        </is>
      </c>
      <c r="E105" s="5" t="inlineStr">
        <is>
          <t>2.500,00</t>
        </is>
      </c>
      <c r="F105" s="4" t="inlineStr">
        <is>
          <t>150.00</t>
        </is>
      </c>
    </row>
    <row collapsed="false" customFormat="false" customHeight="false" hidden="false" ht="12.1" outlineLevel="0" r="106">
      <c r="A106" s="5" t="s">
        <f>=HYPERLINK("https://leilaoonline.net/lote/detalhe/314370", "2068")</f>
      </c>
      <c r="B106" s="4" t="s">
        <f>=HYPERLINK("https://leilaoonline.net/lote/detalhe/314370", " VENTILADOR")</f>
      </c>
      <c r="C106" s="4" t="inlineStr">
        <is>
          <t>Não vendido</t>
        </is>
      </c>
      <c r="D106" s="4" t="inlineStr">
        <is>
          <t>0</t>
        </is>
      </c>
      <c r="E106" s="5" t="inlineStr">
        <is>
          <t>300,00</t>
        </is>
      </c>
      <c r="F106" s="4" t="inlineStr">
        <is>
          <t>50.00</t>
        </is>
      </c>
    </row>
    <row collapsed="false" customFormat="false" customHeight="false" hidden="false" ht="12.1" outlineLevel="0" r="107">
      <c r="A107" s="5" t="s">
        <f>=HYPERLINK("https://leilaoonline.net/lote/detalhe/314385", "2069")</f>
      </c>
      <c r="B107" s="4" t="s">
        <f>=HYPERLINK("https://leilaoonline.net/lote/detalhe/314385", " UNIDADE HIDRAULICA")</f>
      </c>
      <c r="C107" s="4" t="inlineStr">
        <is>
          <t>Não vendido</t>
        </is>
      </c>
      <c r="D107" s="4" t="inlineStr">
        <is>
          <t>0</t>
        </is>
      </c>
      <c r="E107" s="5" t="inlineStr">
        <is>
          <t>1.400,00</t>
        </is>
      </c>
      <c r="F107" s="4" t="inlineStr">
        <is>
          <t>100.00</t>
        </is>
      </c>
    </row>
    <row collapsed="false" customFormat="false" customHeight="false" hidden="false" ht="12.1" outlineLevel="0" r="108">
      <c r="A108" s="5" t="s">
        <f>=HYPERLINK("https://leilaoonline.net/lote/detalhe/314386", "2072")</f>
      </c>
      <c r="B108" s="4" t="s">
        <f>=HYPERLINK("https://leilaoonline.net/lote/detalhe/314386", " UNIDADE HIDRAULICA COM MOTOR 5CV WEG")</f>
      </c>
      <c r="C108" s="4" t="inlineStr">
        <is>
          <t>Não vendido</t>
        </is>
      </c>
      <c r="D108" s="4" t="inlineStr">
        <is>
          <t>0</t>
        </is>
      </c>
      <c r="E108" s="5" t="inlineStr">
        <is>
          <t>1.500,00</t>
        </is>
      </c>
      <c r="F108" s="4" t="inlineStr">
        <is>
          <t>200.00</t>
        </is>
      </c>
    </row>
    <row collapsed="false" customFormat="false" customHeight="false" hidden="false" ht="12.1" outlineLevel="0" r="109">
      <c r="A109" s="5" t="s">
        <f>=HYPERLINK("https://leilaoonline.net/lote/detalhe/314387", "2078")</f>
      </c>
      <c r="B109" s="4" t="s">
        <f>=HYPERLINK("https://leilaoonline.net/lote/detalhe/314387", " TROCADOR DE PLACAS PEQUENO")</f>
      </c>
      <c r="C109" s="4" t="inlineStr">
        <is>
          <t>Não vendido</t>
        </is>
      </c>
      <c r="D109" s="4" t="inlineStr">
        <is>
          <t>0</t>
        </is>
      </c>
      <c r="E109" s="5" t="inlineStr">
        <is>
          <t>700,00</t>
        </is>
      </c>
      <c r="F109" s="4" t="inlineStr">
        <is>
          <t>100.00</t>
        </is>
      </c>
    </row>
    <row collapsed="false" customFormat="false" customHeight="false" hidden="false" ht="12.1" outlineLevel="0" r="110">
      <c r="A110" s="5" t="s">
        <f>=HYPERLINK("https://leilaoonline.net/lote/detalhe/314389", "2079")</f>
      </c>
      <c r="B110" s="4" t="s">
        <f>=HYPERLINK("https://leilaoonline.net/lote/detalhe/314389", " 06 PEÇAS SENDO; 3 MOTOS REDUTORES E 3 MOTORES")</f>
      </c>
      <c r="C110" s="4" t="inlineStr">
        <is>
          <t>Não vendido</t>
        </is>
      </c>
      <c r="D110" s="4" t="inlineStr">
        <is>
          <t>0</t>
        </is>
      </c>
      <c r="E110" s="5" t="inlineStr">
        <is>
          <t>950,00</t>
        </is>
      </c>
      <c r="F110" s="4" t="inlineStr">
        <is>
          <t>75.00</t>
        </is>
      </c>
    </row>
    <row collapsed="false" customFormat="false" customHeight="false" hidden="false" ht="12.1" outlineLevel="0" r="111">
      <c r="A111" s="5" t="s">
        <f>=HYPERLINK("https://leilaoonline.net/lote/detalhe/314392", "2082")</f>
      </c>
      <c r="B111" s="4" t="s">
        <f>=HYPERLINK("https://leilaoonline.net/lote/detalhe/314392", " 02 MOTORES WEG")</f>
      </c>
      <c r="C111" s="4" t="inlineStr">
        <is>
          <t>Não vendido</t>
        </is>
      </c>
      <c r="D111" s="4" t="inlineStr">
        <is>
          <t>0</t>
        </is>
      </c>
      <c r="E111" s="5" t="inlineStr">
        <is>
          <t>450,00</t>
        </is>
      </c>
      <c r="F111" s="4" t="inlineStr">
        <is>
          <t>50.00</t>
        </is>
      </c>
    </row>
    <row collapsed="false" customFormat="false" customHeight="false" hidden="false" ht="12.1" outlineLevel="0" r="112">
      <c r="A112" s="5" t="s">
        <f>=HYPERLINK("https://leilaoonline.net/lote/detalhe/314365", "2083")</f>
      </c>
      <c r="B112" s="4" t="s">
        <f>=HYPERLINK("https://leilaoonline.net/lote/detalhe/314365", "1 UNIDADE DE CENTRÍFUGA C/ MOTOR ELÉTRICO POT. 2 CV")</f>
      </c>
      <c r="C112" s="4" t="inlineStr">
        <is>
          <t>Não vendido</t>
        </is>
      </c>
      <c r="D112" s="4" t="inlineStr">
        <is>
          <t>0</t>
        </is>
      </c>
      <c r="E112" s="5" t="inlineStr">
        <is>
          <t>1.500,00</t>
        </is>
      </c>
      <c r="F112" s="4" t="inlineStr">
        <is>
          <t>200.00</t>
        </is>
      </c>
    </row>
    <row collapsed="false" customFormat="false" customHeight="false" hidden="false" ht="12.1" outlineLevel="0" r="113">
      <c r="A113" s="5" t="s">
        <f>=HYPERLINK("https://leilaoonline.net/lote/detalhe/314411", "2084")</f>
      </c>
      <c r="B113" s="4" t="s">
        <f>=HYPERLINK("https://leilaoonline.net/lote/detalhe/314411", " Carrinho com motor Weg para testes")</f>
      </c>
      <c r="C113" s="4" t="inlineStr">
        <is>
          <t>Não vendido</t>
        </is>
      </c>
      <c r="D113" s="4" t="inlineStr">
        <is>
          <t>0</t>
        </is>
      </c>
      <c r="E113" s="5" t="inlineStr">
        <is>
          <t>400,00</t>
        </is>
      </c>
      <c r="F113" s="4" t="inlineStr">
        <is>
          <t>50.00</t>
        </is>
      </c>
    </row>
    <row collapsed="false" customFormat="false" customHeight="false" hidden="false" ht="12.1" outlineLevel="0" r="114">
      <c r="A114" s="5" t="s">
        <f>=HYPERLINK("https://leilaoonline.net/lote/detalhe/314390", "2085")</f>
      </c>
      <c r="B114" s="4" t="s">
        <f>=HYPERLINK("https://leilaoonline.net/lote/detalhe/314390", " 02 MOTO REDUTORES")</f>
      </c>
      <c r="C114" s="4" t="inlineStr">
        <is>
          <t>Não vendido</t>
        </is>
      </c>
      <c r="D114" s="4" t="inlineStr">
        <is>
          <t>0</t>
        </is>
      </c>
      <c r="E114" s="5" t="inlineStr">
        <is>
          <t>2.700,00</t>
        </is>
      </c>
      <c r="F114" s="4" t="inlineStr">
        <is>
          <t>350.00</t>
        </is>
      </c>
    </row>
    <row collapsed="false" customFormat="false" customHeight="false" hidden="false" ht="12.1" outlineLevel="0" r="115">
      <c r="A115" s="5" t="s">
        <f>=HYPERLINK("https://leilaoonline.net/lote/detalhe/314410", "2086")</f>
      </c>
      <c r="B115" s="4" t="s">
        <f>=HYPERLINK("https://leilaoonline.net/lote/detalhe/314410", " 02 motores Eberle sendo ; 1de 4 cv 1710 rpm e 1 de 1,5 cv 1705rpm")</f>
      </c>
      <c r="C115" s="4" t="inlineStr">
        <is>
          <t>Não vendido</t>
        </is>
      </c>
      <c r="D115" s="4" t="inlineStr">
        <is>
          <t>0</t>
        </is>
      </c>
      <c r="E115" s="5" t="inlineStr">
        <is>
          <t>1.300,00</t>
        </is>
      </c>
      <c r="F115" s="4" t="inlineStr">
        <is>
          <t>50.00</t>
        </is>
      </c>
    </row>
    <row collapsed="false" customFormat="false" customHeight="false" hidden="false" ht="12.1" outlineLevel="0" r="116">
      <c r="A116" s="5" t="s">
        <f>=HYPERLINK("https://leilaoonline.net/lote/detalhe/314413", "2088")</f>
      </c>
      <c r="B116" s="4" t="s">
        <f>=HYPERLINK("https://leilaoonline.net/lote/detalhe/314413", " MOTOR COM REDUTOR PARA MAQUINA")</f>
      </c>
      <c r="C116" s="4" t="inlineStr">
        <is>
          <t>Não vendido</t>
        </is>
      </c>
      <c r="D116" s="4" t="inlineStr">
        <is>
          <t>0</t>
        </is>
      </c>
      <c r="E116" s="5" t="inlineStr">
        <is>
          <t>650,00</t>
        </is>
      </c>
      <c r="F116" s="4" t="inlineStr">
        <is>
          <t>100.00</t>
        </is>
      </c>
    </row>
    <row collapsed="false" customFormat="false" customHeight="false" hidden="false" ht="12.1" outlineLevel="0" r="117">
      <c r="A117" s="5" t="s">
        <f>=HYPERLINK("https://leilaoonline.net/lote/detalhe/314395", "2090")</f>
      </c>
      <c r="B117" s="4" t="s">
        <f>=HYPERLINK("https://leilaoonline.net/lote/detalhe/314395", " BOMBA DE REFRIGERAÇÃO DE MAQUINAS")</f>
      </c>
      <c r="C117" s="4" t="inlineStr">
        <is>
          <t>Não vendido</t>
        </is>
      </c>
      <c r="D117" s="4" t="inlineStr">
        <is>
          <t>0</t>
        </is>
      </c>
      <c r="E117" s="5" t="inlineStr">
        <is>
          <t>800,00</t>
        </is>
      </c>
      <c r="F117" s="4" t="inlineStr">
        <is>
          <t>200.00</t>
        </is>
      </c>
    </row>
    <row collapsed="false" customFormat="false" customHeight="false" hidden="false" ht="12.1" outlineLevel="0" r="118">
      <c r="A118" s="5" t="s">
        <f>=HYPERLINK("https://leilaoonline.net/lote/detalhe/314398", "2091")</f>
      </c>
      <c r="B118" s="4" t="s">
        <f>=HYPERLINK("https://leilaoonline.net/lote/detalhe/314398", " UNIDADE HIDRAULICA")</f>
      </c>
      <c r="C118" s="4" t="inlineStr">
        <is>
          <t>Não vendido</t>
        </is>
      </c>
      <c r="D118" s="4" t="inlineStr">
        <is>
          <t>0</t>
        </is>
      </c>
      <c r="E118" s="5" t="inlineStr">
        <is>
          <t>1.700,00</t>
        </is>
      </c>
      <c r="F118" s="4" t="inlineStr">
        <is>
          <t>200.00</t>
        </is>
      </c>
    </row>
    <row collapsed="false" customFormat="false" customHeight="false" hidden="false" ht="12.1" outlineLevel="0" r="119">
      <c r="A119" s="5" t="s">
        <f>=HYPERLINK("https://leilaoonline.net/lote/detalhe/314396", "2092")</f>
      </c>
      <c r="B119" s="4" t="s">
        <f>=HYPERLINK("https://leilaoonline.net/lote/detalhe/314396", " BOMBA DE REFRIGERAÇÃO DE MAQUINAS")</f>
      </c>
      <c r="C119" s="4" t="inlineStr">
        <is>
          <t>Não vendido</t>
        </is>
      </c>
      <c r="D119" s="4" t="inlineStr">
        <is>
          <t>0</t>
        </is>
      </c>
      <c r="E119" s="5" t="inlineStr">
        <is>
          <t>1.700,00</t>
        </is>
      </c>
      <c r="F119" s="4" t="inlineStr">
        <is>
          <t>300.00</t>
        </is>
      </c>
    </row>
    <row collapsed="false" customFormat="false" customHeight="false" hidden="false" ht="12.1" outlineLevel="0" r="120">
      <c r="A120" s="5" t="s">
        <f>=HYPERLINK("https://leilaoonline.net/lote/detalhe/314397", "2093")</f>
      </c>
      <c r="B120" s="4" t="s">
        <f>=HYPERLINK("https://leilaoonline.net/lote/detalhe/314397", " FILTRO MANGA COM MESA ( PARA MARCENARIA)")</f>
      </c>
      <c r="C120" s="4" t="inlineStr">
        <is>
          <t>Não vendido</t>
        </is>
      </c>
      <c r="D120" s="4" t="inlineStr">
        <is>
          <t>0</t>
        </is>
      </c>
      <c r="E120" s="5" t="inlineStr">
        <is>
          <t>2.000,00</t>
        </is>
      </c>
      <c r="F120" s="4" t="inlineStr">
        <is>
          <t>300.00</t>
        </is>
      </c>
    </row>
    <row collapsed="false" customFormat="false" customHeight="false" hidden="false" ht="12.1" outlineLevel="0" r="121">
      <c r="A121" s="5" t="s">
        <f>=HYPERLINK("https://leilaoonline.net/lote/detalhe/314401", "2105")</f>
      </c>
      <c r="B121" s="4" t="s">
        <f>=HYPERLINK("https://leilaoonline.net/lote/detalhe/314401", " MISTURADOR COM TANQUE ENCAMISADO POR FORA (FERRO) E POR DENTRO (INOX) - BASCULANTE")</f>
      </c>
      <c r="C121" s="4" t="inlineStr">
        <is>
          <t>Não vendido</t>
        </is>
      </c>
      <c r="D121" s="4" t="inlineStr">
        <is>
          <t>0</t>
        </is>
      </c>
      <c r="E121" s="5" t="inlineStr">
        <is>
          <t>5.000,00</t>
        </is>
      </c>
      <c r="F121" s="4" t="inlineStr">
        <is>
          <t>500.00</t>
        </is>
      </c>
    </row>
    <row collapsed="false" customFormat="false" customHeight="false" hidden="false" ht="12.1" outlineLevel="0" r="122">
      <c r="A122" s="5" t="s">
        <f>=HYPERLINK("https://leilaoonline.net/lote/detalhe/314404", "2108")</f>
      </c>
      <c r="B122" s="4" t="s">
        <f>=HYPERLINK("https://leilaoonline.net/lote/detalhe/314404", " MASSEIRA")</f>
      </c>
      <c r="C122" s="4" t="inlineStr">
        <is>
          <t>Não vendido</t>
        </is>
      </c>
      <c r="D122" s="4" t="inlineStr">
        <is>
          <t>0</t>
        </is>
      </c>
      <c r="E122" s="5" t="inlineStr">
        <is>
          <t>4.000,00</t>
        </is>
      </c>
      <c r="F122" s="4" t="inlineStr">
        <is>
          <t>500.00</t>
        </is>
      </c>
    </row>
    <row collapsed="false" customFormat="false" customHeight="false" hidden="false" ht="12.1" outlineLevel="0" r="123">
      <c r="A123" s="5" t="s">
        <f>=HYPERLINK("https://leilaoonline.net/lote/detalhe/314402", "2112")</f>
      </c>
      <c r="B123" s="4" t="s">
        <f>=HYPERLINK("https://leilaoonline.net/lote/detalhe/314402", " 02 UN. 2 CHUVEIROS PARA INDUSTRIA QUIMICA ( LAVA OLHOS)")</f>
      </c>
      <c r="C123" s="4" t="inlineStr">
        <is>
          <t>Não vendido</t>
        </is>
      </c>
      <c r="D123" s="4" t="inlineStr">
        <is>
          <t>0</t>
        </is>
      </c>
      <c r="E123" s="5" t="inlineStr">
        <is>
          <t>500,00</t>
        </is>
      </c>
      <c r="F123" s="4" t="inlineStr">
        <is>
          <t>150.00</t>
        </is>
      </c>
    </row>
    <row collapsed="false" customFormat="false" customHeight="false" hidden="false" ht="12.1" outlineLevel="0" r="124">
      <c r="A124" s="5" t="s">
        <f>=HYPERLINK("https://leilaoonline.net/lote/detalhe/314403", "2113")</f>
      </c>
      <c r="B124" s="4" t="s">
        <f>=HYPERLINK("https://leilaoonline.net/lote/detalhe/314403", " 04 CONJUNTOS DE MOTOR GERADORES")</f>
      </c>
      <c r="C124" s="4" t="inlineStr">
        <is>
          <t>Não vendido</t>
        </is>
      </c>
      <c r="D124" s="4" t="inlineStr">
        <is>
          <t>0</t>
        </is>
      </c>
      <c r="E124" s="5" t="inlineStr">
        <is>
          <t>1.200,00</t>
        </is>
      </c>
      <c r="F124" s="4" t="inlineStr">
        <is>
          <t>150.00</t>
        </is>
      </c>
    </row>
    <row collapsed="false" customFormat="false" customHeight="false" hidden="false" ht="12.1" outlineLevel="0" r="125">
      <c r="A125" s="5" t="s">
        <f>=HYPERLINK("https://leilaoonline.net/lote/detalhe/314414", "2114")</f>
      </c>
      <c r="B125" s="4" t="s">
        <f>=HYPERLINK("https://leilaoonline.net/lote/detalhe/314414", " 2 sistemas de exaustão de ventilação.um com motor Weg de 1.5 cv outro sem motor")</f>
      </c>
      <c r="C125" s="4" t="inlineStr">
        <is>
          <t>Não vendido</t>
        </is>
      </c>
      <c r="D125" s="4" t="inlineStr">
        <is>
          <t>0</t>
        </is>
      </c>
      <c r="E125" s="5" t="inlineStr">
        <is>
          <t>1.500,00</t>
        </is>
      </c>
      <c r="F125" s="4" t="inlineStr">
        <is>
          <t>100.00</t>
        </is>
      </c>
    </row>
    <row collapsed="false" customFormat="false" customHeight="false" hidden="false" ht="12.1" outlineLevel="0" r="126">
      <c r="A126" s="5" t="s">
        <f>=HYPERLINK("https://leilaoonline.net/lote/detalhe/314415", "2117")</f>
      </c>
      <c r="B126" s="4" t="s">
        <f>=HYPERLINK("https://leilaoonline.net/lote/detalhe/314415", " 1 unidade hidráulica com motor Weg 7.5 cv")</f>
      </c>
      <c r="C126" s="4" t="inlineStr">
        <is>
          <t>Não vendido</t>
        </is>
      </c>
      <c r="D126" s="4" t="inlineStr">
        <is>
          <t>0</t>
        </is>
      </c>
      <c r="E126" s="5" t="inlineStr">
        <is>
          <t>2.950,00</t>
        </is>
      </c>
      <c r="F126" s="4" t="inlineStr">
        <is>
          <t>150.00</t>
        </is>
      </c>
    </row>
    <row collapsed="false" customFormat="false" customHeight="false" hidden="false" ht="12.1" outlineLevel="0" r="127">
      <c r="A127" s="5" t="s">
        <f>=HYPERLINK("https://leilaoonline.net/lote/detalhe/314405", "2120")</f>
      </c>
      <c r="B127" s="4" t="s">
        <f>=HYPERLINK("https://leilaoonline.net/lote/detalhe/314405", " 07 auto transformadores variavel")</f>
      </c>
      <c r="C127" s="4" t="inlineStr">
        <is>
          <t>Não vendido</t>
        </is>
      </c>
      <c r="D127" s="4" t="inlineStr">
        <is>
          <t>0</t>
        </is>
      </c>
      <c r="E127" s="5" t="inlineStr">
        <is>
          <t>450,00</t>
        </is>
      </c>
      <c r="F127" s="4" t="inlineStr">
        <is>
          <t>50.00</t>
        </is>
      </c>
    </row>
    <row collapsed="false" customFormat="false" customHeight="false" hidden="false" ht="12.1" outlineLevel="0" r="128">
      <c r="A128" s="5" t="s">
        <f>=HYPERLINK("https://leilaoonline.net/lote/detalhe/314407", "2121")</f>
      </c>
      <c r="B128" s="4" t="s">
        <f>=HYPERLINK("https://leilaoonline.net/lote/detalhe/314407", " 16 placas em aluminio")</f>
      </c>
      <c r="C128" s="4" t="inlineStr">
        <is>
          <t>Não vendido</t>
        </is>
      </c>
      <c r="D128" s="4" t="inlineStr">
        <is>
          <t>0</t>
        </is>
      </c>
      <c r="E128" s="5" t="inlineStr">
        <is>
          <t>150,00</t>
        </is>
      </c>
      <c r="F128" s="4" t="inlineStr">
        <is>
          <t>50.00</t>
        </is>
      </c>
    </row>
    <row collapsed="false" customFormat="false" customHeight="false" hidden="false" ht="12.1" outlineLevel="0" r="129">
      <c r="A129" s="5" t="s">
        <f>=HYPERLINK("https://leilaoonline.net/lote/detalhe/314375", "2122")</f>
      </c>
      <c r="B129" s="4" t="s">
        <f>=HYPERLINK("https://leilaoonline.net/lote/detalhe/314375", " Espuladeira para enrolar fios e carreteis")</f>
      </c>
      <c r="C129" s="4" t="inlineStr">
        <is>
          <t>Não vendido</t>
        </is>
      </c>
      <c r="D129" s="4" t="inlineStr">
        <is>
          <t>0</t>
        </is>
      </c>
      <c r="E129" s="5" t="inlineStr">
        <is>
          <t>1.000,00</t>
        </is>
      </c>
      <c r="F129" s="4" t="inlineStr">
        <is>
          <t>150.00</t>
        </is>
      </c>
    </row>
    <row collapsed="false" customFormat="false" customHeight="false" hidden="false" ht="12.1" outlineLevel="0" r="130">
      <c r="A130" s="5" t="s">
        <f>=HYPERLINK("https://leilaoonline.net/lote/detalhe/314406", "2123")</f>
      </c>
      <c r="B130" s="4" t="s">
        <f>=HYPERLINK("https://leilaoonline.net/lote/detalhe/314406", " 1 cortador gitatorio,  1 bureta digital para laboratorio,  3 micropipeta para laboratório,  2 aparelhos para laboratorio,  1 psicrômetro e 1 Micro teste")</f>
      </c>
      <c r="C130" s="4" t="inlineStr">
        <is>
          <t>Não vendido</t>
        </is>
      </c>
      <c r="D130" s="4" t="inlineStr">
        <is>
          <t>0</t>
        </is>
      </c>
      <c r="E130" s="5" t="inlineStr">
        <is>
          <t>2.000,00</t>
        </is>
      </c>
      <c r="F130" s="4" t="inlineStr">
        <is>
          <t>100.00</t>
        </is>
      </c>
    </row>
    <row collapsed="false" customFormat="false" customHeight="false" hidden="false" ht="12.1" outlineLevel="0" r="131">
      <c r="A131" s="5" t="s">
        <f>=HYPERLINK("https://leilaoonline.net/lote/detalhe/314366", "2129")</f>
      </c>
      <c r="B131" s="4" t="s">
        <f>=HYPERLINK("https://leilaoonline.net/lote/detalhe/314366", " 5 PROTOCOLADORES")</f>
      </c>
      <c r="C131" s="4" t="inlineStr">
        <is>
          <t>Não vendido</t>
        </is>
      </c>
      <c r="D131" s="4" t="inlineStr">
        <is>
          <t>0</t>
        </is>
      </c>
      <c r="E131" s="5" t="inlineStr">
        <is>
          <t>350,00</t>
        </is>
      </c>
      <c r="F131" s="4" t="inlineStr">
        <is>
          <t>100.00</t>
        </is>
      </c>
    </row>
    <row collapsed="false" customFormat="false" customHeight="false" hidden="false" ht="12.1" outlineLevel="0" r="132">
      <c r="A132" s="5" t="s">
        <f>=HYPERLINK("https://leilaoonline.net/lote/detalhe/314367", "2131")</f>
      </c>
      <c r="B132" s="4" t="s">
        <f>=HYPERLINK("https://leilaoonline.net/lote/detalhe/314367", "1 UNIDADE DE CENTRÍFUGA C/ MOTOR ELÉTRICO POT. 2 CV")</f>
      </c>
      <c r="C132" s="4" t="inlineStr">
        <is>
          <t>Não vendido</t>
        </is>
      </c>
      <c r="D132" s="4" t="inlineStr">
        <is>
          <t>0</t>
        </is>
      </c>
      <c r="E132" s="5" t="inlineStr">
        <is>
          <t>1.500,00</t>
        </is>
      </c>
      <c r="F132" s="4" t="inlineStr">
        <is>
          <t>200.00</t>
        </is>
      </c>
    </row>
    <row collapsed="false" customFormat="false" customHeight="false" hidden="false" ht="12.1" outlineLevel="0" r="133">
      <c r="A133" s="5" t="s">
        <f>=HYPERLINK("https://leilaoonline.net/lote/detalhe/314368", "2132")</f>
      </c>
      <c r="B133" s="4" t="s">
        <f>=HYPERLINK("https://leilaoonline.net/lote/detalhe/314368", "1 UNIDADE DE CENTRÍFUGA C/ MOTOR ELÉTRICO POT. 2 CV")</f>
      </c>
      <c r="C133" s="4" t="inlineStr">
        <is>
          <t>Não vendido</t>
        </is>
      </c>
      <c r="D133" s="4" t="inlineStr">
        <is>
          <t>0</t>
        </is>
      </c>
      <c r="E133" s="5" t="inlineStr">
        <is>
          <t>1.400,00</t>
        </is>
      </c>
      <c r="F133" s="4" t="inlineStr">
        <is>
          <t>200.00</t>
        </is>
      </c>
    </row>
    <row collapsed="false" customFormat="false" customHeight="false" hidden="false" ht="12.1" outlineLevel="0" r="134">
      <c r="A134" s="5" t="s">
        <f>=HYPERLINK("https://leilaoonline.net/lote/detalhe/314369", "2133")</f>
      </c>
      <c r="B134" s="4" t="s">
        <f>=HYPERLINK("https://leilaoonline.net/lote/detalhe/314369", "01 redutor")</f>
      </c>
      <c r="C134" s="4" t="inlineStr">
        <is>
          <t>Não vendido</t>
        </is>
      </c>
      <c r="D134" s="4" t="inlineStr">
        <is>
          <t>0</t>
        </is>
      </c>
      <c r="E134" s="5" t="inlineStr">
        <is>
          <t>1.120,00</t>
        </is>
      </c>
      <c r="F134" s="4" t="inlineStr">
        <is>
          <t>100.00</t>
        </is>
      </c>
    </row>
    <row collapsed="false" customFormat="false" customHeight="false" hidden="false" ht="12.1" outlineLevel="0" r="135">
      <c r="A135" s="5" t="s">
        <f>=HYPERLINK("https://leilaoonline.net/lote/detalhe/314373", "2135")</f>
      </c>
      <c r="B135" s="4" t="s">
        <f>=HYPERLINK("https://leilaoonline.net/lote/detalhe/314373", " 1 micro teste para laboratório")</f>
      </c>
      <c r="C135" s="4" t="inlineStr">
        <is>
          <t>Não vendido</t>
        </is>
      </c>
      <c r="D135" s="4" t="inlineStr">
        <is>
          <t>0</t>
        </is>
      </c>
      <c r="E135" s="5" t="inlineStr">
        <is>
          <t>300,00</t>
        </is>
      </c>
      <c r="F135" s="4" t="inlineStr">
        <is>
          <t>100.00</t>
        </is>
      </c>
    </row>
    <row collapsed="false" customFormat="false" customHeight="false" hidden="false" ht="12.1" outlineLevel="0" r="136">
      <c r="A136" s="5" t="s">
        <f>=HYPERLINK("https://leilaoonline.net/lote/detalhe/314374", "2136")</f>
      </c>
      <c r="B136" s="4" t="s">
        <f>=HYPERLINK("https://leilaoonline.net/lote/detalhe/314374", " porta papel")</f>
      </c>
      <c r="C136" s="4" t="inlineStr">
        <is>
          <t>Não vendido</t>
        </is>
      </c>
      <c r="D136" s="4" t="inlineStr">
        <is>
          <t>0</t>
        </is>
      </c>
      <c r="E136" s="5" t="inlineStr">
        <is>
          <t>100,00</t>
        </is>
      </c>
      <c r="F136" s="4" t="inlineStr">
        <is>
          <t>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2026-08-12T12:15:09.00Z</dcterms:created>
  <dc:creator>Tellks Tecnologia</dc:creator>
  <cp:revision>0</cp:revision>
</cp:coreProperties>
</file>