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206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PRENSAS, MOTORES, TORNOS, SERRAS, BOMBAS, MISTURADORES, ETC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13/01/2026 15:00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Guilherme 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=HYPERLINK("https://leilaoonline.net/lote/detalhe/314034", "000")</f>
      </c>
      <c r="B11" s="4" t="s">
        <f>=HYPERLINK("https://leilaoonline.net/lote/detalhe/314034", "MISTURADOR TIPO RIBOMBLENDER EM AÇO INOX CAPACIDADE 3.000 LITROS")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30.000,00</t>
        </is>
      </c>
      <c r="F11" s="4" t="inlineStr">
        <is>
          <t>1000.00</t>
        </is>
      </c>
    </row>
    <row collapsed="false" customFormat="false" customHeight="false" hidden="false" ht="12.1" outlineLevel="0" r="12">
      <c r="A12" s="5" t="s">
        <f>=HYPERLINK("https://leilaoonline.net/lote/detalhe/314072", "001")</f>
      </c>
      <c r="B12" s="4" t="s">
        <f>=HYPERLINK("https://leilaoonline.net/lote/detalhe/314072", "TORNO DE BANCADA JOINVILLE")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6.500,00</t>
        </is>
      </c>
      <c r="F12" s="4" t="inlineStr">
        <is>
          <t>300.00</t>
        </is>
      </c>
    </row>
    <row collapsed="false" customFormat="false" customHeight="false" hidden="false" ht="12.1" outlineLevel="0" r="13">
      <c r="A13" s="5" t="s">
        <f>=HYPERLINK("https://leilaoonline.net/lote/detalhe/313930", "002")</f>
      </c>
      <c r="B13" s="4" t="s">
        <f>=HYPERLINK("https://leilaoonline.net/lote/detalhe/313930", " 1 REDUTOR FALK 2100Y2-B, REL. 1:9 P/ MOTOR DE 100 CV; 1 REDUTOR CESTARI HD4/14, REL. 1:29,6; 1 REDUTOR FLENDER H3SH11B, REL. 1:33 P/ MOTOR DE 150 CV")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7.500,00</t>
        </is>
      </c>
      <c r="F13" s="4" t="inlineStr">
        <is>
          <t>1000.00</t>
        </is>
      </c>
    </row>
    <row collapsed="false" customFormat="false" customHeight="false" hidden="false" ht="12.1" outlineLevel="0" r="14">
      <c r="A14" s="5" t="s">
        <f>=HYPERLINK("https://leilaoonline.net/lote/detalhe/313905", "003")</f>
      </c>
      <c r="B14" s="4" t="s">
        <f>=HYPERLINK("https://leilaoonline.net/lote/detalhe/313905", " IMPRESSORA HP DESIGNJET 8000 S")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2.500,00</t>
        </is>
      </c>
      <c r="F14" s="4" t="inlineStr">
        <is>
          <t>200.00</t>
        </is>
      </c>
    </row>
    <row collapsed="false" customFormat="false" customHeight="false" hidden="false" ht="12.1" outlineLevel="0" r="15">
      <c r="A15" s="5" t="s">
        <f>=HYPERLINK("https://leilaoonline.net/lote/detalhe/313906", "004")</f>
      </c>
      <c r="B15" s="4" t="s">
        <f>=HYPERLINK("https://leilaoonline.net/lote/detalhe/313906", " MOTORREDUTOR FLENDER C/ MOTOR SIEMENS DE 40 CV")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15.000,00</t>
        </is>
      </c>
      <c r="F15" s="4" t="inlineStr">
        <is>
          <t>200.00</t>
        </is>
      </c>
    </row>
    <row collapsed="false" customFormat="false" customHeight="false" hidden="false" ht="12.1" outlineLevel="0" r="16">
      <c r="A16" s="5" t="s">
        <f>=HYPERLINK("https://leilaoonline.net/lote/detalhe/314075", "005")</f>
      </c>
      <c r="B16" s="4" t="s">
        <f>=HYPERLINK("https://leilaoonline.net/lote/detalhe/314075", "FURADEIRA GRANDE PORTE 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11.500,00</t>
        </is>
      </c>
      <c r="F16" s="4" t="inlineStr">
        <is>
          <t>350.00</t>
        </is>
      </c>
    </row>
    <row collapsed="false" customFormat="false" customHeight="false" hidden="false" ht="12.1" outlineLevel="0" r="17">
      <c r="A17" s="5" t="s">
        <f>=HYPERLINK("https://leilaoonline.net/lote/detalhe/313919", "006")</f>
      </c>
      <c r="B17" s="4" t="s">
        <f>=HYPERLINK("https://leilaoonline.net/lote/detalhe/313919", " Máquina para gelar água")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6.800,00</t>
        </is>
      </c>
      <c r="F17" s="4" t="inlineStr">
        <is>
          <t>200.00</t>
        </is>
      </c>
    </row>
    <row collapsed="false" customFormat="false" customHeight="false" hidden="false" ht="12.1" outlineLevel="0" r="18">
      <c r="A18" s="5" t="s">
        <f>=HYPERLINK("https://leilaoonline.net/lote/detalhe/313954", "007")</f>
      </c>
      <c r="B18" s="4" t="s">
        <f>=HYPERLINK("https://leilaoonline.net/lote/detalhe/313954", " APROX. 35 ROSCAS TRANPORTADORAS DIVERSAS")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15.000,00</t>
        </is>
      </c>
      <c r="F18" s="4" t="inlineStr">
        <is>
          <t>1000.00</t>
        </is>
      </c>
    </row>
    <row collapsed="false" customFormat="false" customHeight="false" hidden="false" ht="12.1" outlineLevel="0" r="19">
      <c r="A19" s="5" t="s">
        <f>=HYPERLINK("https://leilaoonline.net/lote/detalhe/313920", "008")</f>
      </c>
      <c r="B19" s="4" t="s">
        <f>=HYPERLINK("https://leilaoonline.net/lote/detalhe/313920", " Máquina para gelar água 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7.550,00</t>
        </is>
      </c>
      <c r="F19" s="4" t="inlineStr">
        <is>
          <t>200.00</t>
        </is>
      </c>
    </row>
    <row collapsed="false" customFormat="false" customHeight="false" hidden="false" ht="12.1" outlineLevel="0" r="20">
      <c r="A20" s="5" t="s">
        <f>=HYPERLINK("https://leilaoonline.net/lote/detalhe/313929", "009")</f>
      </c>
      <c r="B20" s="4" t="s">
        <f>=HYPERLINK("https://leilaoonline.net/lote/detalhe/313929", " 1 REDUTOR CESTARI, REL. 1:44 P/ MOTOR DE APROX. 200 CV E 1 REDUTOR TRANSMOTÉCNICA H1217, REL. 1:12 P/ MOTOR DE APROX. 150 CV")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20.000,00</t>
        </is>
      </c>
      <c r="F20" s="4" t="inlineStr">
        <is>
          <t>250.00</t>
        </is>
      </c>
    </row>
    <row collapsed="false" customFormat="false" customHeight="false" hidden="false" ht="12.1" outlineLevel="0" r="21">
      <c r="A21" s="5" t="s">
        <f>=HYPERLINK("https://leilaoonline.net/lote/detalhe/313907", "010")</f>
      </c>
      <c r="B21" s="4" t="s">
        <f>=HYPERLINK("https://leilaoonline.net/lote/detalhe/313907", " GELADEIRA EM AÇO INOX")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2.000,00</t>
        </is>
      </c>
      <c r="F21" s="4" t="inlineStr">
        <is>
          <t>200.00</t>
        </is>
      </c>
    </row>
    <row collapsed="false" customFormat="false" customHeight="false" hidden="false" ht="12.1" outlineLevel="0" r="22">
      <c r="A22" s="5" t="s">
        <f>=HYPERLINK("https://leilaoonline.net/lote/detalhe/314035", "011")</f>
      </c>
      <c r="B22" s="4" t="s">
        <f>=HYPERLINK("https://leilaoonline.net/lote/detalhe/314035", "TAMBORIADOR EM AÇO INOX")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11.000,00</t>
        </is>
      </c>
      <c r="F22" s="4" t="inlineStr">
        <is>
          <t>350.00</t>
        </is>
      </c>
    </row>
    <row collapsed="false" customFormat="false" customHeight="false" hidden="false" ht="12.1" outlineLevel="0" r="23">
      <c r="A23" s="5" t="s">
        <f>=HYPERLINK("https://leilaoonline.net/lote/detalhe/313931", "012")</f>
      </c>
      <c r="B23" s="4" t="s">
        <f>=HYPERLINK("https://leilaoonline.net/lote/detalhe/313931", " 1 REDUTOR TRANSMOTÉCNICA H1310, REL. 1:800 E 1 REDUTOR S/ ESPECIFICAÇÕES")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7.500,00</t>
        </is>
      </c>
      <c r="F23" s="4" t="inlineStr">
        <is>
          <t>1000.00</t>
        </is>
      </c>
    </row>
    <row collapsed="false" customFormat="false" customHeight="false" hidden="false" ht="12.1" outlineLevel="0" r="24">
      <c r="A24" s="5" t="s">
        <f>=HYPERLINK("https://leilaoonline.net/lote/detalhe/314032", "013")</f>
      </c>
      <c r="B24" s="4" t="s">
        <f>=HYPERLINK("https://leilaoonline.net/lote/detalhe/314032", " TANQUE EM AÇO INOX, CAP. 7000 L")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7.500,00</t>
        </is>
      </c>
      <c r="F24" s="4" t="inlineStr">
        <is>
          <t>1000.00</t>
        </is>
      </c>
    </row>
    <row collapsed="false" customFormat="false" customHeight="false" hidden="false" ht="12.1" outlineLevel="0" r="25">
      <c r="A25" s="5" t="s">
        <f>=HYPERLINK("https://leilaoonline.net/lote/detalhe/314036", "014")</f>
      </c>
      <c r="B25" s="4" t="s">
        <f>=HYPERLINK("https://leilaoonline.net/lote/detalhe/314036", "GERADORA DE ÁGUA QUENTE 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15.000,00</t>
        </is>
      </c>
      <c r="F25" s="4" t="inlineStr">
        <is>
          <t>1000.00</t>
        </is>
      </c>
    </row>
    <row collapsed="false" customFormat="false" customHeight="false" hidden="false" ht="12.1" outlineLevel="0" r="26">
      <c r="A26" s="5" t="s">
        <f>=HYPERLINK("https://leilaoonline.net/lote/detalhe/314057", "015")</f>
      </c>
      <c r="B26" s="4" t="s">
        <f>=HYPERLINK("https://leilaoonline.net/lote/detalhe/314057", "MOTOR COM REDUTOR CAPACIDADE 75CV ")</f>
      </c>
      <c r="C26" s="4" t="inlineStr">
        <is>
          <t>Vendido</t>
        </is>
      </c>
      <c r="D26" s="4" t="inlineStr">
        <is>
          <t>2</t>
        </is>
      </c>
      <c r="E26" s="5" t="inlineStr">
        <is>
          <t>12.000,00</t>
        </is>
      </c>
      <c r="F26" s="4" t="inlineStr">
        <is>
          <t>1000.00</t>
        </is>
      </c>
    </row>
    <row collapsed="false" customFormat="false" customHeight="false" hidden="false" ht="12.1" outlineLevel="0" r="27">
      <c r="A27" s="5" t="s">
        <f>=HYPERLINK("https://leilaoonline.net/lote/detalhe/313921", "016")</f>
      </c>
      <c r="B27" s="4" t="s">
        <f>=HYPERLINK("https://leilaoonline.net/lote/detalhe/313921", "Peneira Vibratória ( 1.200 diâmetro x 510 de altura ) para indústrias de alimentos - completa com motovibradores  e valvulas rotativas em aço inox - com funil alimentador ( 1.200 diâmetro (boca) x 2.500 altura)")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10.000,00</t>
        </is>
      </c>
      <c r="F27" s="4" t="inlineStr">
        <is>
          <t>1000.00</t>
        </is>
      </c>
    </row>
    <row collapsed="false" customFormat="false" customHeight="false" hidden="false" ht="12.1" outlineLevel="0" r="28">
      <c r="A28" s="5" t="s">
        <f>=HYPERLINK("https://leilaoonline.net/lote/detalhe/313922", "017")</f>
      </c>
      <c r="B28" s="4" t="s">
        <f>=HYPERLINK("https://leilaoonline.net/lote/detalhe/313922", "Peneira Vibratória ( 1.200 diâmetro x 510 de altura ) para indústrias de alimentos - completa com motovibradores  e valvulas rotativas em aço inox - com funil alimentador ( 1.200 diâmetro (boca) x 2.500 altura)")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10.000,00</t>
        </is>
      </c>
      <c r="F28" s="4" t="inlineStr">
        <is>
          <t>1000.00</t>
        </is>
      </c>
    </row>
    <row collapsed="false" customFormat="false" customHeight="false" hidden="false" ht="12.1" outlineLevel="0" r="29">
      <c r="A29" s="5" t="s">
        <f>=HYPERLINK("https://leilaoonline.net/lote/detalhe/313923", "018")</f>
      </c>
      <c r="B29" s="4" t="s">
        <f>=HYPERLINK("https://leilaoonline.net/lote/detalhe/313923", "Peneira Vibratória ( 1.200 diâmetro x 510 de altura ) para indústrias de alimentos - completa com motovibradores  e valvulas rotativas em aço inox - com funil alimentador ( 1.200 diâmetro (boca) x 2.500 altura)")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10.000,00</t>
        </is>
      </c>
      <c r="F29" s="4" t="inlineStr">
        <is>
          <t>1000.00</t>
        </is>
      </c>
    </row>
    <row collapsed="false" customFormat="false" customHeight="false" hidden="false" ht="12.1" outlineLevel="0" r="30">
      <c r="A30" s="5" t="s">
        <f>=HYPERLINK("https://leilaoonline.net/lote/detalhe/313924", "019")</f>
      </c>
      <c r="B30" s="4" t="s">
        <f>=HYPERLINK("https://leilaoonline.net/lote/detalhe/313924", "Peneira Vibratória ( 1.200 diâmetro x 510 de altura ) para indústrias de alimentos - completa com motovibradores  e valvulas rotativas em aço inox - com funil alimentador ( 1.200 diâmetro (boca) x 2.500 altura)")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10.000,00</t>
        </is>
      </c>
      <c r="F30" s="4" t="inlineStr">
        <is>
          <t>1000.00</t>
        </is>
      </c>
    </row>
    <row collapsed="false" customFormat="false" customHeight="false" hidden="false" ht="12.1" outlineLevel="0" r="31">
      <c r="A31" s="5" t="s">
        <f>=HYPERLINK("https://leilaoonline.net/lote/detalhe/313925", "020")</f>
      </c>
      <c r="B31" s="4" t="s">
        <f>=HYPERLINK("https://leilaoonline.net/lote/detalhe/313925", "Peneira Vibratória ( 1.200 diâmetro x 510 de altura ) para indústrias de alimentos - completa com motovibradores  e valvulas rotativas em aço inox - com funil alimentador ( 1.200 diâmetro (boca) x 2.500 altura)")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10.000,00</t>
        </is>
      </c>
      <c r="F31" s="4" t="inlineStr">
        <is>
          <t>1000.00</t>
        </is>
      </c>
    </row>
    <row collapsed="false" customFormat="false" customHeight="false" hidden="false" ht="12.1" outlineLevel="0" r="32">
      <c r="A32" s="5" t="s">
        <f>=HYPERLINK("https://leilaoonline.net/lote/detalhe/314068", "021")</f>
      </c>
      <c r="B32" s="4" t="s">
        <f>=HYPERLINK("https://leilaoonline.net/lote/detalhe/314068", "02 UN. - MOTOR ELÉTRICO WEG  40CV 1700 RPM")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8.500,00</t>
        </is>
      </c>
      <c r="F32" s="4" t="inlineStr">
        <is>
          <t>350.00</t>
        </is>
      </c>
    </row>
    <row collapsed="false" customFormat="false" customHeight="false" hidden="false" ht="12.1" outlineLevel="0" r="33">
      <c r="A33" s="5" t="s">
        <f>=HYPERLINK("https://leilaoonline.net/lote/detalhe/313944", "022")</f>
      </c>
      <c r="B33" s="4" t="s">
        <f>=HYPERLINK("https://leilaoonline.net/lote/detalhe/313944", " REDUTOR CESTARI, REL. 1:14 P/ MOTOR DE APROX. 300 CV")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7.500,00</t>
        </is>
      </c>
      <c r="F33" s="4" t="inlineStr">
        <is>
          <t>1000.00</t>
        </is>
      </c>
    </row>
    <row collapsed="false" customFormat="false" customHeight="false" hidden="false" ht="12.1" outlineLevel="0" r="34">
      <c r="A34" s="5" t="s">
        <f>=HYPERLINK("https://leilaoonline.net/lote/detalhe/313868", "023")</f>
      </c>
      <c r="B34" s="4" t="s">
        <f>=HYPERLINK("https://leilaoonline.net/lote/detalhe/313868", " MOINHO DE BOLAS, CAP. 2000 KG")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7.500,00</t>
        </is>
      </c>
      <c r="F34" s="4" t="inlineStr">
        <is>
          <t>1000.00</t>
        </is>
      </c>
    </row>
    <row collapsed="false" customFormat="false" customHeight="false" hidden="false" ht="12.1" outlineLevel="0" r="35">
      <c r="A35" s="5" t="s">
        <f>=HYPERLINK("https://leilaoonline.net/lote/detalhe/314069", "024")</f>
      </c>
      <c r="B35" s="4" t="s">
        <f>=HYPERLINK("https://leilaoonline.net/lote/detalhe/314069", "PENEIRA VIBRATORIA EM AÇO INOX 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14.500,00</t>
        </is>
      </c>
      <c r="F35" s="4" t="inlineStr">
        <is>
          <t>350.00</t>
        </is>
      </c>
    </row>
    <row collapsed="false" customFormat="false" customHeight="false" hidden="false" ht="12.1" outlineLevel="0" r="36">
      <c r="A36" s="5" t="s">
        <f>=HYPERLINK("https://leilaoonline.net/lote/detalhe/314058", "025")</f>
      </c>
      <c r="B36" s="4" t="s">
        <f>=HYPERLINK("https://leilaoonline.net/lote/detalhe/314058", "DOBRADEIRA HIDRÁULICA 1 METRO")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8.500,00</t>
        </is>
      </c>
      <c r="F36" s="4" t="inlineStr">
        <is>
          <t>250.00</t>
        </is>
      </c>
    </row>
    <row collapsed="false" customFormat="false" customHeight="false" hidden="false" ht="12.1" outlineLevel="0" r="37">
      <c r="A37" s="5" t="s">
        <f>=HYPERLINK("https://leilaoonline.net/lote/detalhe/313932", "026")</f>
      </c>
      <c r="B37" s="4" t="s">
        <f>=HYPERLINK("https://leilaoonline.net/lote/detalhe/313932", " REDUTOR, REL. 1:7 P/ MOTOR DE APROX. 300 CV")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15.000,00</t>
        </is>
      </c>
      <c r="F37" s="4" t="inlineStr">
        <is>
          <t>1000.00</t>
        </is>
      </c>
    </row>
    <row collapsed="false" customFormat="false" customHeight="false" hidden="false" ht="12.1" outlineLevel="0" r="38">
      <c r="A38" s="5" t="s">
        <f>=HYPERLINK("https://leilaoonline.net/lote/detalhe/314037", "027")</f>
      </c>
      <c r="B38" s="4" t="s">
        <f>=HYPERLINK("https://leilaoonline.net/lote/detalhe/314037", "VENTUINHA COM MOTOR 20CV 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5.900,00</t>
        </is>
      </c>
      <c r="F38" s="4" t="inlineStr">
        <is>
          <t>250.00</t>
        </is>
      </c>
    </row>
    <row collapsed="false" customFormat="false" customHeight="false" hidden="false" ht="12.1" outlineLevel="0" r="39">
      <c r="A39" s="5" t="s">
        <f>=HYPERLINK("https://leilaoonline.net/lote/detalhe/314038", "028")</f>
      </c>
      <c r="B39" s="4" t="s">
        <f>=HYPERLINK("https://leilaoonline.net/lote/detalhe/314038", "FURADEIRA WEBO MOD. GRADUA 50")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9.500,00</t>
        </is>
      </c>
      <c r="F39" s="4" t="inlineStr">
        <is>
          <t>350.00</t>
        </is>
      </c>
    </row>
    <row collapsed="false" customFormat="false" customHeight="false" hidden="false" ht="12.1" outlineLevel="0" r="40">
      <c r="A40" s="5" t="s">
        <f>=HYPERLINK("https://leilaoonline.net/lote/detalhe/314039", "029")</f>
      </c>
      <c r="B40" s="4" t="s">
        <f>=HYPERLINK("https://leilaoonline.net/lote/detalhe/314039", "MÁQUINA PARA SECAGEM DE PLÁSTICO")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12.000,00</t>
        </is>
      </c>
      <c r="F40" s="4" t="inlineStr">
        <is>
          <t>350.00</t>
        </is>
      </c>
    </row>
    <row collapsed="false" customFormat="false" customHeight="false" hidden="false" ht="12.1" outlineLevel="0" r="41">
      <c r="A41" s="5" t="s">
        <f>=HYPERLINK("https://leilaoonline.net/lote/detalhe/314040", "030")</f>
      </c>
      <c r="B41" s="4" t="s">
        <f>=HYPERLINK("https://leilaoonline.net/lote/detalhe/314040", "VENTUINHA COM MOTOR 40 CV 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11.000,00</t>
        </is>
      </c>
      <c r="F41" s="4" t="inlineStr">
        <is>
          <t>350.00</t>
        </is>
      </c>
    </row>
    <row collapsed="false" customFormat="false" customHeight="false" hidden="false" ht="12.1" outlineLevel="0" r="42">
      <c r="A42" s="5" t="s">
        <f>=HYPERLINK("https://leilaoonline.net/lote/detalhe/314041", "032")</f>
      </c>
      <c r="B42" s="4" t="s">
        <f>=HYPERLINK("https://leilaoonline.net/lote/detalhe/314041", "03 UN. - ROLO TRITURADOR 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4.500,00</t>
        </is>
      </c>
      <c r="F42" s="4" t="inlineStr">
        <is>
          <t>250.00</t>
        </is>
      </c>
    </row>
    <row collapsed="false" customFormat="false" customHeight="false" hidden="false" ht="12.1" outlineLevel="0" r="43">
      <c r="A43" s="5" t="s">
        <f>=HYPERLINK("https://leilaoonline.net/lote/detalhe/314046", "033")</f>
      </c>
      <c r="B43" s="4" t="s">
        <f>=HYPERLINK("https://leilaoonline.net/lote/detalhe/314046", " VENTUINHA COM MOTOR 100CV")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14.500,00</t>
        </is>
      </c>
      <c r="F43" s="4" t="inlineStr">
        <is>
          <t>350.00</t>
        </is>
      </c>
    </row>
    <row collapsed="false" customFormat="false" customHeight="false" hidden="false" ht="12.1" outlineLevel="0" r="44">
      <c r="A44" s="5" t="s">
        <f>=HYPERLINK("https://leilaoonline.net/lote/detalhe/314070", "034")</f>
      </c>
      <c r="B44" s="4" t="s">
        <f>=HYPERLINK("https://leilaoonline.net/lote/detalhe/314070", "01 UN. BOMBA CENTRÍFUGA TAMANHO 3X4 ROTOR EM AÇO INOX COM MOTOR 30CV 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6.500,00</t>
        </is>
      </c>
      <c r="F44" s="4" t="inlineStr">
        <is>
          <t>350.00</t>
        </is>
      </c>
    </row>
    <row collapsed="false" customFormat="false" customHeight="false" hidden="false" ht="12.1" outlineLevel="0" r="45">
      <c r="A45" s="5" t="s">
        <f>=HYPERLINK("https://leilaoonline.net/lote/detalhe/314071", "035")</f>
      </c>
      <c r="B45" s="4" t="s">
        <f>=HYPERLINK("https://leilaoonline.net/lote/detalhe/314071", "MOTOR WEG 400CV  - 1700 RPM")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32.000,00</t>
        </is>
      </c>
      <c r="F45" s="4" t="inlineStr">
        <is>
          <t>500.00</t>
        </is>
      </c>
    </row>
    <row collapsed="false" customFormat="false" customHeight="false" hidden="false" ht="12.1" outlineLevel="0" r="46">
      <c r="A46" s="5" t="s">
        <f>=HYPERLINK("https://leilaoonline.net/lote/detalhe/314045", "036")</f>
      </c>
      <c r="B46" s="4" t="s">
        <f>=HYPERLINK("https://leilaoonline.net/lote/detalhe/314045", " 01 CALANDRA")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6.000,00</t>
        </is>
      </c>
      <c r="F46" s="4" t="inlineStr">
        <is>
          <t>350.00</t>
        </is>
      </c>
    </row>
    <row collapsed="false" customFormat="false" customHeight="false" hidden="false" ht="12.1" outlineLevel="0" r="47">
      <c r="A47" s="5" t="s">
        <f>=HYPERLINK("https://leilaoonline.net/lote/detalhe/314076", "037")</f>
      </c>
      <c r="B47" s="4" t="s">
        <f>=HYPERLINK("https://leilaoonline.net/lote/detalhe/314076", "PRENSA SACA PINO - MOTORIZADO")</f>
      </c>
      <c r="C47" s="4" t="inlineStr">
        <is>
          <t>Não vendido</t>
        </is>
      </c>
      <c r="D47" s="4" t="inlineStr">
        <is>
          <t>0</t>
        </is>
      </c>
      <c r="E47" s="5" t="inlineStr">
        <is>
          <t>6.800,00</t>
        </is>
      </c>
      <c r="F47" s="4" t="inlineStr">
        <is>
          <t>250.00</t>
        </is>
      </c>
    </row>
    <row collapsed="false" customFormat="false" customHeight="false" hidden="false" ht="12.1" outlineLevel="0" r="48">
      <c r="A48" s="5" t="s">
        <f>=HYPERLINK("https://leilaoonline.net/lote/detalhe/313904", "038")</f>
      </c>
      <c r="B48" s="4" t="s">
        <f>=HYPERLINK("https://leilaoonline.net/lote/detalhe/313904", " FORNO TURBO ELÉTRICO GASTROMAQ")</f>
      </c>
      <c r="C48" s="4" t="inlineStr">
        <is>
          <t>Não vendido</t>
        </is>
      </c>
      <c r="D48" s="4" t="inlineStr">
        <is>
          <t>0</t>
        </is>
      </c>
      <c r="E48" s="5" t="inlineStr">
        <is>
          <t>6.000,00</t>
        </is>
      </c>
      <c r="F48" s="4" t="inlineStr">
        <is>
          <t>200.00</t>
        </is>
      </c>
    </row>
    <row collapsed="false" customFormat="false" customHeight="false" hidden="false" ht="12.1" outlineLevel="0" r="49">
      <c r="A49" s="5" t="s">
        <f>=HYPERLINK("https://leilaoonline.net/lote/detalhe/314042", "039")</f>
      </c>
      <c r="B49" s="4" t="s">
        <f>=HYPERLINK("https://leilaoonline.net/lote/detalhe/314042", " 01 PRENSA")</f>
      </c>
      <c r="C49" s="4" t="inlineStr">
        <is>
          <t>Não vendido</t>
        </is>
      </c>
      <c r="D49" s="4" t="inlineStr">
        <is>
          <t>0</t>
        </is>
      </c>
      <c r="E49" s="5" t="inlineStr">
        <is>
          <t>6.900,00</t>
        </is>
      </c>
      <c r="F49" s="4" t="inlineStr">
        <is>
          <t>250.00</t>
        </is>
      </c>
    </row>
    <row collapsed="false" customFormat="false" customHeight="false" hidden="false" ht="12.1" outlineLevel="0" r="50">
      <c r="A50" s="5" t="s">
        <f>=HYPERLINK("https://leilaoonline.net/lote/detalhe/314059", "040")</f>
      </c>
      <c r="B50" s="4" t="s">
        <f>=HYPERLINK("https://leilaoonline.net/lote/detalhe/314059", "GUILHOTINA IMAG 2 METROS")</f>
      </c>
      <c r="C50" s="4" t="inlineStr">
        <is>
          <t>Não vendido</t>
        </is>
      </c>
      <c r="D50" s="4" t="inlineStr">
        <is>
          <t>0</t>
        </is>
      </c>
      <c r="E50" s="5" t="inlineStr">
        <is>
          <t>9.500,00</t>
        </is>
      </c>
      <c r="F50" s="4" t="inlineStr">
        <is>
          <t>250.00</t>
        </is>
      </c>
    </row>
    <row collapsed="false" customFormat="false" customHeight="false" hidden="false" ht="12.1" outlineLevel="0" r="51">
      <c r="A51" s="5" t="s">
        <f>=HYPERLINK("https://leilaoonline.net/lote/detalhe/314044", "041")</f>
      </c>
      <c r="B51" s="4" t="s">
        <f>=HYPERLINK("https://leilaoonline.net/lote/detalhe/314044", " 02 - BOMBAS COM MOTOR WEG 20CV")</f>
      </c>
      <c r="C51" s="4" t="inlineStr">
        <is>
          <t>Não vendido</t>
        </is>
      </c>
      <c r="D51" s="4" t="inlineStr">
        <is>
          <t>0</t>
        </is>
      </c>
      <c r="E51" s="5" t="inlineStr">
        <is>
          <t>9.500,00</t>
        </is>
      </c>
      <c r="F51" s="4" t="inlineStr">
        <is>
          <t>250.00</t>
        </is>
      </c>
    </row>
    <row collapsed="false" customFormat="false" customHeight="false" hidden="false" ht="12.1" outlineLevel="0" r="52">
      <c r="A52" s="5" t="s">
        <f>=HYPERLINK("https://leilaoonline.net/lote/detalhe/314043", "042")</f>
      </c>
      <c r="B52" s="4" t="s">
        <f>=HYPERLINK("https://leilaoonline.net/lote/detalhe/314043", " 02 - BOMBAS COM MOTOR WEG 20CV")</f>
      </c>
      <c r="C52" s="4" t="inlineStr">
        <is>
          <t>Não vendido</t>
        </is>
      </c>
      <c r="D52" s="4" t="inlineStr">
        <is>
          <t>0</t>
        </is>
      </c>
      <c r="E52" s="5" t="inlineStr">
        <is>
          <t>7.000,00</t>
        </is>
      </c>
      <c r="F52" s="4" t="inlineStr">
        <is>
          <t>250.00</t>
        </is>
      </c>
    </row>
    <row collapsed="false" customFormat="false" customHeight="false" hidden="false" ht="12.1" outlineLevel="0" r="53">
      <c r="A53" s="5" t="s">
        <f>=HYPERLINK("https://leilaoonline.net/lote/detalhe/314047", "043")</f>
      </c>
      <c r="B53" s="4" t="s">
        <f>=HYPERLINK("https://leilaoonline.net/lote/detalhe/314047", "FURADEIRA YADOYA")</f>
      </c>
      <c r="C53" s="4" t="inlineStr">
        <is>
          <t>Não vendido</t>
        </is>
      </c>
      <c r="D53" s="4" t="inlineStr">
        <is>
          <t>0</t>
        </is>
      </c>
      <c r="E53" s="5" t="inlineStr">
        <is>
          <t>9.000,00</t>
        </is>
      </c>
      <c r="F53" s="4" t="inlineStr">
        <is>
          <t>250.00</t>
        </is>
      </c>
    </row>
    <row collapsed="false" customFormat="false" customHeight="false" hidden="false" ht="12.1" outlineLevel="0" r="54">
      <c r="A54" s="5" t="s">
        <f>=HYPERLINK("https://leilaoonline.net/lote/detalhe/314048", "045")</f>
      </c>
      <c r="B54" s="4" t="s">
        <f>=HYPERLINK("https://leilaoonline.net/lote/detalhe/314048", "GUINCHO COM MOTOREDUTOR DE 15 CV")</f>
      </c>
      <c r="C54" s="4" t="inlineStr">
        <is>
          <t>Lote retirado</t>
        </is>
      </c>
      <c r="D54" s="4" t="inlineStr">
        <is>
          <t>0</t>
        </is>
      </c>
      <c r="E54" s="5" t="inlineStr">
        <is>
          <t>8.000,00</t>
        </is>
      </c>
      <c r="F54" s="4" t="inlineStr">
        <is>
          <t>250.00</t>
        </is>
      </c>
    </row>
    <row collapsed="false" customFormat="false" customHeight="false" hidden="false" ht="12.1" outlineLevel="0" r="55">
      <c r="A55" s="5" t="s">
        <f>=HYPERLINK("https://leilaoonline.net/lote/detalhe/314049", "046")</f>
      </c>
      <c r="B55" s="4" t="s">
        <f>=HYPERLINK("https://leilaoonline.net/lote/detalhe/314049", "GUINCHO COM MOTOREDUTOR DE 15 CV")</f>
      </c>
      <c r="C55" s="4" t="inlineStr">
        <is>
          <t>Lote retirado</t>
        </is>
      </c>
      <c r="D55" s="4" t="inlineStr">
        <is>
          <t>0</t>
        </is>
      </c>
      <c r="E55" s="5" t="inlineStr">
        <is>
          <t>8.000,00</t>
        </is>
      </c>
      <c r="F55" s="4" t="inlineStr">
        <is>
          <t>350.00</t>
        </is>
      </c>
    </row>
    <row collapsed="false" customFormat="false" customHeight="false" hidden="false" ht="12.1" outlineLevel="0" r="56">
      <c r="A56" s="5" t="s">
        <f>=HYPERLINK("https://leilaoonline.net/lote/detalhe/314050", "047")</f>
      </c>
      <c r="B56" s="4" t="s">
        <f>=HYPERLINK("https://leilaoonline.net/lote/detalhe/314050", "GUINCHO COM MOTOREDUTOR DE 15 CV")</f>
      </c>
      <c r="C56" s="4" t="inlineStr">
        <is>
          <t>Lote retirado</t>
        </is>
      </c>
      <c r="D56" s="4" t="inlineStr">
        <is>
          <t>0</t>
        </is>
      </c>
      <c r="E56" s="5" t="inlineStr">
        <is>
          <t>8.000,00</t>
        </is>
      </c>
      <c r="F56" s="4" t="inlineStr">
        <is>
          <t>350.00</t>
        </is>
      </c>
    </row>
    <row collapsed="false" customFormat="false" customHeight="false" hidden="false" ht="12.1" outlineLevel="0" r="57">
      <c r="A57" s="5" t="s">
        <f>=HYPERLINK("https://leilaoonline.net/lote/detalhe/314051", "048")</f>
      </c>
      <c r="B57" s="4" t="s">
        <f>=HYPERLINK("https://leilaoonline.net/lote/detalhe/314051", "GUINCHO COM MOTOREDUTOR DE 15 CV")</f>
      </c>
      <c r="C57" s="4" t="inlineStr">
        <is>
          <t>Lote retirado</t>
        </is>
      </c>
      <c r="D57" s="4" t="inlineStr">
        <is>
          <t>0</t>
        </is>
      </c>
      <c r="E57" s="5" t="inlineStr">
        <is>
          <t>8.000,00</t>
        </is>
      </c>
      <c r="F57" s="4" t="inlineStr">
        <is>
          <t>350.00</t>
        </is>
      </c>
    </row>
    <row collapsed="false" customFormat="false" customHeight="false" hidden="false" ht="12.1" outlineLevel="0" r="58">
      <c r="A58" s="5" t="s">
        <f>=HYPERLINK("https://leilaoonline.net/lote/detalhe/314052", "049")</f>
      </c>
      <c r="B58" s="4" t="s">
        <f>=HYPERLINK("https://leilaoonline.net/lote/detalhe/314052", "01 UN. BOMBA CENTRIFUGA COM MOTOR WEG 20 CV")</f>
      </c>
      <c r="C58" s="4" t="inlineStr">
        <is>
          <t>Não vendido</t>
        </is>
      </c>
      <c r="D58" s="4" t="inlineStr">
        <is>
          <t>0</t>
        </is>
      </c>
      <c r="E58" s="5" t="inlineStr">
        <is>
          <t>5.500,00</t>
        </is>
      </c>
      <c r="F58" s="4" t="inlineStr">
        <is>
          <t>250.00</t>
        </is>
      </c>
    </row>
    <row collapsed="false" customFormat="false" customHeight="false" hidden="false" ht="12.1" outlineLevel="0" r="59">
      <c r="A59" s="5" t="s">
        <f>=HYPERLINK("https://leilaoonline.net/lote/detalhe/314053", "050")</f>
      </c>
      <c r="B59" s="4" t="s">
        <f>=HYPERLINK("https://leilaoonline.net/lote/detalhe/314053", "01 BALANCIM ")</f>
      </c>
      <c r="C59" s="4" t="inlineStr">
        <is>
          <t>Não vendido</t>
        </is>
      </c>
      <c r="D59" s="4" t="inlineStr">
        <is>
          <t>0</t>
        </is>
      </c>
      <c r="E59" s="5" t="inlineStr">
        <is>
          <t>1.550,00</t>
        </is>
      </c>
      <c r="F59" s="4" t="inlineStr">
        <is>
          <t>250.00</t>
        </is>
      </c>
    </row>
    <row collapsed="false" customFormat="false" customHeight="false" hidden="false" ht="12.1" outlineLevel="0" r="60">
      <c r="A60" s="5" t="s">
        <f>=HYPERLINK("https://leilaoonline.net/lote/detalhe/314054", "051")</f>
      </c>
      <c r="B60" s="4" t="s">
        <f>=HYPERLINK("https://leilaoonline.net/lote/detalhe/314054", "PONTE ROLANTE CAP. 1 TON.")</f>
      </c>
      <c r="C60" s="4" t="inlineStr">
        <is>
          <t>Não vendido</t>
        </is>
      </c>
      <c r="D60" s="4" t="inlineStr">
        <is>
          <t>0</t>
        </is>
      </c>
      <c r="E60" s="5" t="inlineStr">
        <is>
          <t>4.800,00</t>
        </is>
      </c>
      <c r="F60" s="4" t="inlineStr">
        <is>
          <t>350.00</t>
        </is>
      </c>
    </row>
    <row collapsed="false" customFormat="false" customHeight="false" hidden="false" ht="12.1" outlineLevel="0" r="61">
      <c r="A61" s="5" t="s">
        <f>=HYPERLINK("https://leilaoonline.net/lote/detalhe/314055", "052")</f>
      </c>
      <c r="B61" s="4" t="s">
        <f>=HYPERLINK("https://leilaoonline.net/lote/detalhe/314055", "PANELA INDUSTRIAL EM AÇO CAP. 100LTS.")</f>
      </c>
      <c r="C61" s="4" t="inlineStr">
        <is>
          <t>Não vendido</t>
        </is>
      </c>
      <c r="D61" s="4" t="inlineStr">
        <is>
          <t>0</t>
        </is>
      </c>
      <c r="E61" s="5" t="inlineStr">
        <is>
          <t>2.100,00</t>
        </is>
      </c>
      <c r="F61" s="4" t="inlineStr">
        <is>
          <t>250.00</t>
        </is>
      </c>
    </row>
    <row collapsed="false" customFormat="false" customHeight="false" hidden="false" ht="12.1" outlineLevel="0" r="62">
      <c r="A62" s="5" t="s">
        <f>=HYPERLINK("https://leilaoonline.net/lote/detalhe/314056", "053")</f>
      </c>
      <c r="B62" s="4" t="s">
        <f>=HYPERLINK("https://leilaoonline.net/lote/detalhe/314056", "GAIOLA EM AÇO INOX")</f>
      </c>
      <c r="C62" s="4" t="inlineStr">
        <is>
          <t>Não vendido</t>
        </is>
      </c>
      <c r="D62" s="4" t="inlineStr">
        <is>
          <t>0</t>
        </is>
      </c>
      <c r="E62" s="5" t="inlineStr">
        <is>
          <t>1.650,00</t>
        </is>
      </c>
      <c r="F62" s="4" t="inlineStr">
        <is>
          <t>250.00</t>
        </is>
      </c>
    </row>
    <row collapsed="false" customFormat="false" customHeight="false" hidden="false" ht="12.1" outlineLevel="0" r="63">
      <c r="A63" s="5" t="s">
        <f>=HYPERLINK("https://leilaoonline.net/lote/detalhe/314060", "054")</f>
      </c>
      <c r="B63" s="4" t="s">
        <f>=HYPERLINK("https://leilaoonline.net/lote/detalhe/314060", "COMPACTADOR WEBER MOD. SRX 65")</f>
      </c>
      <c r="C63" s="4" t="inlineStr">
        <is>
          <t>Não vendido</t>
        </is>
      </c>
      <c r="D63" s="4" t="inlineStr">
        <is>
          <t>0</t>
        </is>
      </c>
      <c r="E63" s="5" t="inlineStr">
        <is>
          <t>2.600,00</t>
        </is>
      </c>
      <c r="F63" s="4" t="inlineStr">
        <is>
          <t>200.00</t>
        </is>
      </c>
    </row>
    <row collapsed="false" customFormat="false" customHeight="false" hidden="false" ht="12.1" outlineLevel="0" r="64">
      <c r="A64" s="5" t="s">
        <f>=HYPERLINK("https://leilaoonline.net/lote/detalhe/314061", "055")</f>
      </c>
      <c r="B64" s="4" t="s">
        <f>=HYPERLINK("https://leilaoonline.net/lote/detalhe/314061", "BOMBA POSITIVA DE FERRO ")</f>
      </c>
      <c r="C64" s="4" t="inlineStr">
        <is>
          <t>Não vendido</t>
        </is>
      </c>
      <c r="D64" s="4" t="inlineStr">
        <is>
          <t>0</t>
        </is>
      </c>
      <c r="E64" s="5" t="inlineStr">
        <is>
          <t>8.500,00</t>
        </is>
      </c>
      <c r="F64" s="4" t="inlineStr">
        <is>
          <t>250.00</t>
        </is>
      </c>
    </row>
    <row collapsed="false" customFormat="false" customHeight="false" hidden="false" ht="12.1" outlineLevel="0" r="65">
      <c r="A65" s="5" t="s">
        <f>=HYPERLINK("https://leilaoonline.net/lote/detalhe/314073", "057")</f>
      </c>
      <c r="B65" s="4" t="s">
        <f>=HYPERLINK("https://leilaoonline.net/lote/detalhe/314073", " PANELA EM AÇO INOX, BASCULANTE CAOACIDADE APROX. 300 LITROS")</f>
      </c>
      <c r="C65" s="4" t="inlineStr">
        <is>
          <t>Não vendido</t>
        </is>
      </c>
      <c r="D65" s="4" t="inlineStr">
        <is>
          <t>0</t>
        </is>
      </c>
      <c r="E65" s="5" t="inlineStr">
        <is>
          <t>4.800,00</t>
        </is>
      </c>
      <c r="F65" s="4" t="inlineStr">
        <is>
          <t>300.00</t>
        </is>
      </c>
    </row>
    <row collapsed="false" customFormat="false" customHeight="false" hidden="false" ht="12.1" outlineLevel="0" r="66">
      <c r="A66" s="5" t="s">
        <f>=HYPERLINK("https://leilaoonline.net/lote/detalhe/313900", "058")</f>
      </c>
      <c r="B66" s="4" t="s">
        <f>=HYPERLINK("https://leilaoonline.net/lote/detalhe/313900", " Forno a gás com três portas e bandejas")</f>
      </c>
      <c r="C66" s="4" t="inlineStr">
        <is>
          <t>Não vendido</t>
        </is>
      </c>
      <c r="D66" s="4" t="inlineStr">
        <is>
          <t>0</t>
        </is>
      </c>
      <c r="E66" s="5" t="inlineStr">
        <is>
          <t>2.000,00</t>
        </is>
      </c>
      <c r="F66" s="4" t="inlineStr">
        <is>
          <t>250.00</t>
        </is>
      </c>
    </row>
    <row collapsed="false" customFormat="false" customHeight="false" hidden="false" ht="12.1" outlineLevel="0" r="67">
      <c r="A67" s="5" t="s">
        <f>=HYPERLINK("https://leilaoonline.net/lote/detalhe/314062", "059")</f>
      </c>
      <c r="B67" s="4" t="s">
        <f>=HYPERLINK("https://leilaoonline.net/lote/detalhe/314062", "BOMBA DE ALTA PRESSÃO CAPAC. 20CV")</f>
      </c>
      <c r="C67" s="4" t="inlineStr">
        <is>
          <t>Não vendido</t>
        </is>
      </c>
      <c r="D67" s="4" t="inlineStr">
        <is>
          <t>0</t>
        </is>
      </c>
      <c r="E67" s="5" t="inlineStr">
        <is>
          <t>5.800,00</t>
        </is>
      </c>
      <c r="F67" s="4" t="inlineStr">
        <is>
          <t>250.00</t>
        </is>
      </c>
    </row>
    <row collapsed="false" customFormat="false" customHeight="false" hidden="false" ht="12.1" outlineLevel="0" r="68">
      <c r="A68" s="5" t="s">
        <f>=HYPERLINK("https://leilaoonline.net/lote/detalhe/314063", "060")</f>
      </c>
      <c r="B68" s="4" t="s">
        <f>=HYPERLINK("https://leilaoonline.net/lote/detalhe/314063", "DOBRADEIRA DE 2 MTS.")</f>
      </c>
      <c r="C68" s="4" t="inlineStr">
        <is>
          <t>Não vendido</t>
        </is>
      </c>
      <c r="D68" s="4" t="inlineStr">
        <is>
          <t>0</t>
        </is>
      </c>
      <c r="E68" s="5" t="inlineStr">
        <is>
          <t>6.800,00</t>
        </is>
      </c>
      <c r="F68" s="4" t="inlineStr">
        <is>
          <t>250.00</t>
        </is>
      </c>
    </row>
    <row collapsed="false" customFormat="false" customHeight="false" hidden="false" ht="12.1" outlineLevel="0" r="69">
      <c r="A69" s="5" t="s">
        <f>=HYPERLINK("https://leilaoonline.net/lote/detalhe/314064", "061")</f>
      </c>
      <c r="B69" s="4" t="s">
        <f>=HYPERLINK("https://leilaoonline.net/lote/detalhe/314064", "LIXADEIRA  BALDAN")</f>
      </c>
      <c r="C69" s="4" t="inlineStr">
        <is>
          <t>Não vendido</t>
        </is>
      </c>
      <c r="D69" s="4" t="inlineStr">
        <is>
          <t>0</t>
        </is>
      </c>
      <c r="E69" s="5" t="inlineStr">
        <is>
          <t>3.800,00</t>
        </is>
      </c>
      <c r="F69" s="4" t="inlineStr">
        <is>
          <t>250.00</t>
        </is>
      </c>
    </row>
    <row collapsed="false" customFormat="false" customHeight="false" hidden="false" ht="12.1" outlineLevel="0" r="70">
      <c r="A70" s="5" t="s">
        <f>=HYPERLINK("https://leilaoonline.net/lote/detalhe/314065", "062")</f>
      </c>
      <c r="B70" s="4" t="s">
        <f>=HYPERLINK("https://leilaoonline.net/lote/detalhe/314065", "DOBRADEIRA  IMAG DE 2 MTS.")</f>
      </c>
      <c r="C70" s="4" t="inlineStr">
        <is>
          <t>Não vendido</t>
        </is>
      </c>
      <c r="D70" s="4" t="inlineStr">
        <is>
          <t>0</t>
        </is>
      </c>
      <c r="E70" s="5" t="inlineStr">
        <is>
          <t>6.800,00</t>
        </is>
      </c>
      <c r="F70" s="4" t="inlineStr">
        <is>
          <t>250.00</t>
        </is>
      </c>
    </row>
    <row collapsed="false" customFormat="false" customHeight="false" hidden="false" ht="12.1" outlineLevel="0" r="71">
      <c r="A71" s="5" t="s">
        <f>=HYPERLINK("https://leilaoonline.net/lote/detalhe/314066", "064")</f>
      </c>
      <c r="B71" s="4" t="s">
        <f>=HYPERLINK("https://leilaoonline.net/lote/detalhe/314066", "DOBRADEIRA NEWTON DE 2 MTS.")</f>
      </c>
      <c r="C71" s="4" t="inlineStr">
        <is>
          <t>Não vendido</t>
        </is>
      </c>
      <c r="D71" s="4" t="inlineStr">
        <is>
          <t>0</t>
        </is>
      </c>
      <c r="E71" s="5" t="inlineStr">
        <is>
          <t>6.800,00</t>
        </is>
      </c>
      <c r="F71" s="4" t="inlineStr">
        <is>
          <t>250.00</t>
        </is>
      </c>
    </row>
    <row collapsed="false" customFormat="false" customHeight="false" hidden="false" ht="12.1" outlineLevel="0" r="72">
      <c r="A72" s="5" t="s">
        <f>=HYPERLINK("https://leilaoonline.net/lote/detalhe/314077", "065")</f>
      </c>
      <c r="B72" s="4" t="s">
        <f>=HYPERLINK("https://leilaoonline.net/lote/detalhe/314077", "CALANDRA  PARA BORRACHA")</f>
      </c>
      <c r="C72" s="4" t="inlineStr">
        <is>
          <t>Não vendido</t>
        </is>
      </c>
      <c r="D72" s="4" t="inlineStr">
        <is>
          <t>0</t>
        </is>
      </c>
      <c r="E72" s="5" t="inlineStr">
        <is>
          <t>22.000,00</t>
        </is>
      </c>
      <c r="F72" s="4" t="inlineStr">
        <is>
          <t>250.00</t>
        </is>
      </c>
    </row>
    <row collapsed="false" customFormat="false" customHeight="false" hidden="false" ht="12.1" outlineLevel="0" r="73">
      <c r="A73" s="5" t="s">
        <f>=HYPERLINK("https://leilaoonline.net/lote/detalhe/314074", "066")</f>
      </c>
      <c r="B73" s="4" t="s">
        <f>=HYPERLINK("https://leilaoonline.net/lote/detalhe/314074", "TORRE DE RESFRIAMENTO")</f>
      </c>
      <c r="C73" s="4" t="inlineStr">
        <is>
          <t>Não vendido</t>
        </is>
      </c>
      <c r="D73" s="4" t="inlineStr">
        <is>
          <t>0</t>
        </is>
      </c>
      <c r="E73" s="5" t="inlineStr">
        <is>
          <t>3.200,00</t>
        </is>
      </c>
      <c r="F73" s="4" t="inlineStr">
        <is>
          <t>250.00</t>
        </is>
      </c>
    </row>
    <row collapsed="false" customFormat="false" customHeight="false" hidden="false" ht="12.1" outlineLevel="0" r="74">
      <c r="A74" s="5" t="s">
        <f>=HYPERLINK("https://leilaoonline.net/lote/detalhe/313903", "068")</f>
      </c>
      <c r="B74" s="4" t="s">
        <f>=HYPERLINK("https://leilaoonline.net/lote/detalhe/313903", " Tamboriador")</f>
      </c>
      <c r="C74" s="4" t="inlineStr">
        <is>
          <t>Não vendido</t>
        </is>
      </c>
      <c r="D74" s="4" t="inlineStr">
        <is>
          <t>0</t>
        </is>
      </c>
      <c r="E74" s="5" t="inlineStr">
        <is>
          <t>2.900,00</t>
        </is>
      </c>
      <c r="F74" s="4" t="inlineStr">
        <is>
          <t>250.00</t>
        </is>
      </c>
    </row>
    <row collapsed="false" customFormat="false" customHeight="false" hidden="false" ht="12.1" outlineLevel="0" r="75">
      <c r="A75" s="5" t="s">
        <f>=HYPERLINK("https://leilaoonline.net/lote/detalhe/314078", "069")</f>
      </c>
      <c r="B75" s="4" t="s">
        <f>=HYPERLINK("https://leilaoonline.net/lote/detalhe/314078", "02 PÇS. - PRENSA PARA BORRACHA")</f>
      </c>
      <c r="C75" s="4" t="inlineStr">
        <is>
          <t>Não vendido</t>
        </is>
      </c>
      <c r="D75" s="4" t="inlineStr">
        <is>
          <t>0</t>
        </is>
      </c>
      <c r="E75" s="5" t="inlineStr">
        <is>
          <t>30.000,00</t>
        </is>
      </c>
      <c r="F75" s="4" t="inlineStr">
        <is>
          <t>300.00</t>
        </is>
      </c>
    </row>
    <row collapsed="false" customFormat="false" customHeight="false" hidden="false" ht="12.1" outlineLevel="0" r="76">
      <c r="A76" s="5" t="s">
        <f>=HYPERLINK("https://leilaoonline.net/lote/detalhe/313902", "070")</f>
      </c>
      <c r="B76" s="4" t="s">
        <f>=HYPERLINK("https://leilaoonline.net/lote/detalhe/313902", " Batedeira com tacho inox, perfecta curitiba")</f>
      </c>
      <c r="C76" s="4" t="inlineStr">
        <is>
          <t>Não vendido</t>
        </is>
      </c>
      <c r="D76" s="4" t="inlineStr">
        <is>
          <t>0</t>
        </is>
      </c>
      <c r="E76" s="5" t="inlineStr">
        <is>
          <t>6.000,00</t>
        </is>
      </c>
      <c r="F76" s="4" t="inlineStr">
        <is>
          <t>250.00</t>
        </is>
      </c>
    </row>
    <row collapsed="false" customFormat="false" customHeight="false" hidden="false" ht="12.1" outlineLevel="0" r="77">
      <c r="A77" s="5" t="s">
        <f>=HYPERLINK("https://leilaoonline.net/lote/detalhe/314079", "072")</f>
      </c>
      <c r="B77" s="4" t="s">
        <f>=HYPERLINK("https://leilaoonline.net/lote/detalhe/314079", "02 PÇS.- MOITÃO PARA 5 TON.")</f>
      </c>
      <c r="C77" s="4" t="inlineStr">
        <is>
          <t>Não vendido</t>
        </is>
      </c>
      <c r="D77" s="4" t="inlineStr">
        <is>
          <t>0</t>
        </is>
      </c>
      <c r="E77" s="5" t="inlineStr">
        <is>
          <t>4.000,00</t>
        </is>
      </c>
      <c r="F77" s="4" t="inlineStr">
        <is>
          <t>250.00</t>
        </is>
      </c>
    </row>
    <row collapsed="false" customFormat="false" customHeight="false" hidden="false" ht="12.1" outlineLevel="0" r="78">
      <c r="A78" s="5" t="s">
        <f>=HYPERLINK("https://leilaoonline.net/lote/detalhe/314080", "074")</f>
      </c>
      <c r="B78" s="4" t="s">
        <f>=HYPERLINK("https://leilaoonline.net/lote/detalhe/314080", "01 PÇ. - FATIADEIRA DE PÃO - MARCA PERFECTA")</f>
      </c>
      <c r="C78" s="4" t="inlineStr">
        <is>
          <t>Não vendido</t>
        </is>
      </c>
      <c r="D78" s="4" t="inlineStr">
        <is>
          <t>0</t>
        </is>
      </c>
      <c r="E78" s="5" t="inlineStr">
        <is>
          <t>3.200,00</t>
        </is>
      </c>
      <c r="F78" s="4" t="inlineStr">
        <is>
          <t>300.00</t>
        </is>
      </c>
    </row>
    <row collapsed="false" customFormat="false" customHeight="false" hidden="false" ht="12.1" outlineLevel="0" r="79">
      <c r="A79" s="5" t="s">
        <f>=HYPERLINK("https://leilaoonline.net/lote/detalhe/313861", "107")</f>
      </c>
      <c r="B79" s="4" t="s">
        <f>=HYPERLINK("https://leilaoonline.net/lote/detalhe/313861", " MÁQUINA P/ TINGIMENTO EM AÇO INOX, DIM. 1,5X0,9X0,8 M")</f>
      </c>
      <c r="C79" s="4" t="inlineStr">
        <is>
          <t>Não vendido</t>
        </is>
      </c>
      <c r="D79" s="4" t="inlineStr">
        <is>
          <t>0</t>
        </is>
      </c>
      <c r="E79" s="5" t="inlineStr">
        <is>
          <t>3.000,00</t>
        </is>
      </c>
      <c r="F79" s="4" t="inlineStr">
        <is>
          <t>200.00</t>
        </is>
      </c>
    </row>
    <row collapsed="false" customFormat="false" customHeight="false" hidden="false" ht="12.1" outlineLevel="0" r="80">
      <c r="A80" s="5" t="s">
        <f>=HYPERLINK("https://leilaoonline.net/lote/detalhe/313871", "108")</f>
      </c>
      <c r="B80" s="4" t="s">
        <f>=HYPERLINK("https://leilaoonline.net/lote/detalhe/313871", " TAMBOREADOR EM AÇO CARBONO, DIÂM. 0,8 E COMP. 1 M")</f>
      </c>
      <c r="C80" s="4" t="inlineStr">
        <is>
          <t>Não vendido</t>
        </is>
      </c>
      <c r="D80" s="4" t="inlineStr">
        <is>
          <t>0</t>
        </is>
      </c>
      <c r="E80" s="5" t="inlineStr">
        <is>
          <t>3.100,00</t>
        </is>
      </c>
      <c r="F80" s="4" t="inlineStr">
        <is>
          <t>200.00</t>
        </is>
      </c>
    </row>
    <row collapsed="false" customFormat="false" customHeight="false" hidden="false" ht="12.1" outlineLevel="0" r="81">
      <c r="A81" s="5" t="s">
        <f>=HYPERLINK("https://leilaoonline.net/lote/detalhe/313866", "111")</f>
      </c>
      <c r="B81" s="4" t="s">
        <f>=HYPERLINK("https://leilaoonline.net/lote/detalhe/313866", " TANQUE RETANGULAR EM AÇO INOX, CAP. 3000 L, DIM. 3,65X1,8X0,6 M")</f>
      </c>
      <c r="C81" s="4" t="inlineStr">
        <is>
          <t>Não vendido</t>
        </is>
      </c>
      <c r="D81" s="4" t="inlineStr">
        <is>
          <t>0</t>
        </is>
      </c>
      <c r="E81" s="5" t="inlineStr">
        <is>
          <t>12.500,00</t>
        </is>
      </c>
      <c r="F81" s="4" t="inlineStr">
        <is>
          <t>200.00</t>
        </is>
      </c>
    </row>
    <row collapsed="false" customFormat="false" customHeight="false" hidden="false" ht="12.1" outlineLevel="0" r="82">
      <c r="A82" s="5" t="s">
        <f>=HYPERLINK("https://leilaoonline.net/lote/detalhe/313863", "112")</f>
      </c>
      <c r="B82" s="4" t="s">
        <f>=HYPERLINK("https://leilaoonline.net/lote/detalhe/313863", " 2 CONTAINERS EM AÇO INOX. CAP. 1000 L, DIM. 1X1,15X0,85 M")</f>
      </c>
      <c r="C82" s="4" t="inlineStr">
        <is>
          <t>Não vendido</t>
        </is>
      </c>
      <c r="D82" s="4" t="inlineStr">
        <is>
          <t>0</t>
        </is>
      </c>
      <c r="E82" s="5" t="inlineStr">
        <is>
          <t>6.000,00</t>
        </is>
      </c>
      <c r="F82" s="4" t="inlineStr">
        <is>
          <t>200.00</t>
        </is>
      </c>
    </row>
    <row collapsed="false" customFormat="false" customHeight="false" hidden="false" ht="12.1" outlineLevel="0" r="83">
      <c r="A83" s="5" t="s">
        <f>=HYPERLINK("https://leilaoonline.net/lote/detalhe/313874", "119")</f>
      </c>
      <c r="B83" s="4" t="s">
        <f>=HYPERLINK("https://leilaoonline.net/lote/detalhe/313874", " EXTRUSORA PUGLIESE TIPO: A20, ANO: 1973")</f>
      </c>
      <c r="C83" s="4" t="inlineStr">
        <is>
          <t>Não vendido</t>
        </is>
      </c>
      <c r="D83" s="4" t="inlineStr">
        <is>
          <t>0</t>
        </is>
      </c>
      <c r="E83" s="5" t="inlineStr">
        <is>
          <t>10.000,00</t>
        </is>
      </c>
      <c r="F83" s="4" t="inlineStr">
        <is>
          <t>200.00</t>
        </is>
      </c>
    </row>
    <row collapsed="false" customFormat="false" customHeight="false" hidden="false" ht="12.1" outlineLevel="0" r="84">
      <c r="A84" s="5" t="s">
        <f>=HYPERLINK("https://leilaoonline.net/lote/detalhe/314067", "120")</f>
      </c>
      <c r="B84" s="4" t="s">
        <f>=HYPERLINK("https://leilaoonline.net/lote/detalhe/314067", " DOBRADEIRA; COMP. 2 M")</f>
      </c>
      <c r="C84" s="4" t="inlineStr">
        <is>
          <t>Não vendido</t>
        </is>
      </c>
      <c r="D84" s="4" t="inlineStr">
        <is>
          <t>0</t>
        </is>
      </c>
      <c r="E84" s="5" t="inlineStr">
        <is>
          <t>4.800,00</t>
        </is>
      </c>
      <c r="F84" s="4" t="inlineStr">
        <is>
          <t>500.00</t>
        </is>
      </c>
    </row>
    <row collapsed="false" customFormat="false" customHeight="false" hidden="false" ht="12.1" outlineLevel="0" r="85">
      <c r="A85" s="5" t="s">
        <f>=HYPERLINK("https://leilaoonline.net/lote/detalhe/313872", "124")</f>
      </c>
      <c r="B85" s="4" t="s">
        <f>=HYPERLINK("https://leilaoonline.net/lote/detalhe/313872", " TORNO XERVITT. OBS.: FALTANDO PEÇAS")</f>
      </c>
      <c r="C85" s="4" t="inlineStr">
        <is>
          <t>Não vendido</t>
        </is>
      </c>
      <c r="D85" s="4" t="inlineStr">
        <is>
          <t>0</t>
        </is>
      </c>
      <c r="E85" s="5" t="inlineStr">
        <is>
          <t>4.000,00</t>
        </is>
      </c>
      <c r="F85" s="4" t="inlineStr">
        <is>
          <t>200.00</t>
        </is>
      </c>
    </row>
    <row collapsed="false" customFormat="false" customHeight="false" hidden="false" ht="12.1" outlineLevel="0" r="86">
      <c r="A86" s="5" t="s">
        <f>=HYPERLINK("https://leilaoonline.net/lote/detalhe/313862", "126")</f>
      </c>
      <c r="B86" s="4" t="s">
        <f>=HYPERLINK("https://leilaoonline.net/lote/detalhe/313862", " REDUTOR CESTARI HD10, REL. 1:49 P/ MOTOR DE APROX. 50 CV")</f>
      </c>
      <c r="C86" s="4" t="inlineStr">
        <is>
          <t>Não vendido</t>
        </is>
      </c>
      <c r="D86" s="4" t="inlineStr">
        <is>
          <t>0</t>
        </is>
      </c>
      <c r="E86" s="5" t="inlineStr">
        <is>
          <t>11.500,00</t>
        </is>
      </c>
      <c r="F86" s="4" t="inlineStr">
        <is>
          <t>200.00</t>
        </is>
      </c>
    </row>
    <row collapsed="false" customFormat="false" customHeight="false" hidden="false" ht="12.1" outlineLevel="0" r="87">
      <c r="A87" s="5" t="s">
        <f>=HYPERLINK("https://leilaoonline.net/lote/detalhe/313882", "141")</f>
      </c>
      <c r="B87" s="4" t="s">
        <f>=HYPERLINK("https://leilaoonline.net/lote/detalhe/313882", " PRENSA P/ CALÇADOS")</f>
      </c>
      <c r="C87" s="4" t="inlineStr">
        <is>
          <t>Não vendido</t>
        </is>
      </c>
      <c r="D87" s="4" t="inlineStr">
        <is>
          <t>0</t>
        </is>
      </c>
      <c r="E87" s="5" t="inlineStr">
        <is>
          <t>3.100,00</t>
        </is>
      </c>
      <c r="F87" s="4" t="inlineStr">
        <is>
          <t>200.00</t>
        </is>
      </c>
    </row>
    <row collapsed="false" customFormat="false" customHeight="false" hidden="false" ht="12.1" outlineLevel="0" r="88">
      <c r="A88" s="5" t="s">
        <f>=HYPERLINK("https://leilaoonline.net/lote/detalhe/313881", "142")</f>
      </c>
      <c r="B88" s="4" t="s">
        <f>=HYPERLINK("https://leilaoonline.net/lote/detalhe/313881", " TORNO AUTOMÁTICO CVA Nº8")</f>
      </c>
      <c r="C88" s="4" t="inlineStr">
        <is>
          <t>Não vendido</t>
        </is>
      </c>
      <c r="D88" s="4" t="inlineStr">
        <is>
          <t>0</t>
        </is>
      </c>
      <c r="E88" s="5" t="inlineStr">
        <is>
          <t>5.000,00</t>
        </is>
      </c>
      <c r="F88" s="4" t="inlineStr">
        <is>
          <t>200.00</t>
        </is>
      </c>
    </row>
    <row collapsed="false" customFormat="false" customHeight="false" hidden="false" ht="12.1" outlineLevel="0" r="89">
      <c r="A89" s="5" t="s">
        <f>=HYPERLINK("https://leilaoonline.net/lote/detalhe/313865", "144")</f>
      </c>
      <c r="B89" s="4" t="s">
        <f>=HYPERLINK("https://leilaoonline.net/lote/detalhe/313865", " 1 MOTOVIBRADOR FRIEDRICH, POT. 4 KW E 1 MOTOVIBRADOR S/ ESPECIFICAÇÕES")</f>
      </c>
      <c r="C89" s="4" t="inlineStr">
        <is>
          <t>Não vendido</t>
        </is>
      </c>
      <c r="D89" s="4" t="inlineStr">
        <is>
          <t>0</t>
        </is>
      </c>
      <c r="E89" s="5" t="inlineStr">
        <is>
          <t>7.000,00</t>
        </is>
      </c>
      <c r="F89" s="4" t="inlineStr">
        <is>
          <t>200.00</t>
        </is>
      </c>
    </row>
    <row collapsed="false" customFormat="false" customHeight="false" hidden="false" ht="12.1" outlineLevel="0" r="90">
      <c r="A90" s="5" t="s">
        <f>=HYPERLINK("https://leilaoonline.net/lote/detalhe/313886", "147")</f>
      </c>
      <c r="B90" s="4" t="s">
        <f>=HYPERLINK("https://leilaoonline.net/lote/detalhe/313886", " EXTRUSORA DE MASSA, DIM. 1,35X0,6 M")</f>
      </c>
      <c r="C90" s="4" t="inlineStr">
        <is>
          <t>Não vendido</t>
        </is>
      </c>
      <c r="D90" s="4" t="inlineStr">
        <is>
          <t>0</t>
        </is>
      </c>
      <c r="E90" s="5" t="inlineStr">
        <is>
          <t>4.000,00</t>
        </is>
      </c>
      <c r="F90" s="4" t="inlineStr">
        <is>
          <t>200.00</t>
        </is>
      </c>
    </row>
    <row collapsed="false" customFormat="false" customHeight="false" hidden="false" ht="12.1" outlineLevel="0" r="91">
      <c r="A91" s="5" t="s">
        <f>=HYPERLINK("https://leilaoonline.net/lote/detalhe/313897", "163")</f>
      </c>
      <c r="B91" s="4" t="s">
        <f>=HYPERLINK("https://leilaoonline.net/lote/detalhe/313897", " 2 BATEDEIRAS INCO TIPO P18")</f>
      </c>
      <c r="C91" s="4" t="inlineStr">
        <is>
          <t>Não vendido</t>
        </is>
      </c>
      <c r="D91" s="4" t="inlineStr">
        <is>
          <t>0</t>
        </is>
      </c>
      <c r="E91" s="5" t="inlineStr">
        <is>
          <t>7.200,00</t>
        </is>
      </c>
      <c r="F91" s="4" t="inlineStr">
        <is>
          <t>200.00</t>
        </is>
      </c>
    </row>
    <row collapsed="false" customFormat="false" customHeight="false" hidden="false" ht="12.1" outlineLevel="0" r="92">
      <c r="A92" s="5" t="s">
        <f>=HYPERLINK("https://leilaoonline.net/lote/detalhe/313893", "180")</f>
      </c>
      <c r="B92" s="4" t="s">
        <f>=HYPERLINK("https://leilaoonline.net/lote/detalhe/313893", " FILTRO MANGA C/ 8 MANGAS")</f>
      </c>
      <c r="C92" s="4" t="inlineStr">
        <is>
          <t>Não vendido</t>
        </is>
      </c>
      <c r="D92" s="4" t="inlineStr">
        <is>
          <t>0</t>
        </is>
      </c>
      <c r="E92" s="5" t="inlineStr">
        <is>
          <t>3.000,00</t>
        </is>
      </c>
      <c r="F92" s="4" t="inlineStr">
        <is>
          <t>200.00</t>
        </is>
      </c>
    </row>
    <row collapsed="false" customFormat="false" customHeight="false" hidden="false" ht="12.1" outlineLevel="0" r="93">
      <c r="A93" s="5" t="s">
        <f>=HYPERLINK("https://leilaoonline.net/lote/detalhe/313894", "182")</f>
      </c>
      <c r="B93" s="4" t="s">
        <f>=HYPERLINK("https://leilaoonline.net/lote/detalhe/313894", " SECADORA, CAP. 15 KG, C/ MOTOR DE 1 CV")</f>
      </c>
      <c r="C93" s="4" t="inlineStr">
        <is>
          <t>Não vendido</t>
        </is>
      </c>
      <c r="D93" s="4" t="inlineStr">
        <is>
          <t>0</t>
        </is>
      </c>
      <c r="E93" s="5" t="inlineStr">
        <is>
          <t>4.000,00</t>
        </is>
      </c>
      <c r="F93" s="4" t="inlineStr">
        <is>
          <t>200.00</t>
        </is>
      </c>
    </row>
    <row collapsed="false" customFormat="false" customHeight="false" hidden="false" ht="12.1" outlineLevel="0" r="94">
      <c r="A94" s="5" t="s">
        <f>=HYPERLINK("https://leilaoonline.net/lote/detalhe/313895", "186")</f>
      </c>
      <c r="B94" s="4" t="s">
        <f>=HYPERLINK("https://leilaoonline.net/lote/detalhe/313895", " MISTURADOR")</f>
      </c>
      <c r="C94" s="4" t="inlineStr">
        <is>
          <t>Não vendido</t>
        </is>
      </c>
      <c r="D94" s="4" t="inlineStr">
        <is>
          <t>0</t>
        </is>
      </c>
      <c r="E94" s="5" t="inlineStr">
        <is>
          <t>5.000,00</t>
        </is>
      </c>
      <c r="F94" s="4" t="inlineStr">
        <is>
          <t>200.00</t>
        </is>
      </c>
    </row>
    <row collapsed="false" customFormat="false" customHeight="false" hidden="false" ht="12.1" outlineLevel="0" r="95">
      <c r="A95" s="5" t="s">
        <f>=HYPERLINK("https://leilaoonline.net/lote/detalhe/313898", "187")</f>
      </c>
      <c r="B95" s="4" t="s">
        <f>=HYPERLINK("https://leilaoonline.net/lote/detalhe/313898", " MISTURADOR")</f>
      </c>
      <c r="C95" s="4" t="inlineStr">
        <is>
          <t>Não vendido</t>
        </is>
      </c>
      <c r="D95" s="4" t="inlineStr">
        <is>
          <t>0</t>
        </is>
      </c>
      <c r="E95" s="5" t="inlineStr">
        <is>
          <t>6.000,00</t>
        </is>
      </c>
      <c r="F95" s="4" t="inlineStr">
        <is>
          <t>200.00</t>
        </is>
      </c>
    </row>
    <row collapsed="false" customFormat="false" customHeight="false" hidden="false" ht="12.1" outlineLevel="0" r="96">
      <c r="A96" s="5" t="s">
        <f>=HYPERLINK("https://leilaoonline.net/lote/detalhe/313892", "189")</f>
      </c>
      <c r="B96" s="4" t="s">
        <f>=HYPERLINK("https://leilaoonline.net/lote/detalhe/313892", " PRENSA C/ UNIDADE HIDRÁULICA")</f>
      </c>
      <c r="C96" s="4" t="inlineStr">
        <is>
          <t>Não vendido</t>
        </is>
      </c>
      <c r="D96" s="4" t="inlineStr">
        <is>
          <t>0</t>
        </is>
      </c>
      <c r="E96" s="5" t="inlineStr">
        <is>
          <t>6.000,00</t>
        </is>
      </c>
      <c r="F96" s="4" t="inlineStr">
        <is>
          <t>200.00</t>
        </is>
      </c>
    </row>
    <row collapsed="false" customFormat="false" customHeight="false" hidden="false" ht="12.1" outlineLevel="0" r="97">
      <c r="A97" s="5" t="s">
        <f>=HYPERLINK("https://leilaoonline.net/lote/detalhe/313899", "195")</f>
      </c>
      <c r="B97" s="4" t="s">
        <f>=HYPERLINK("https://leilaoonline.net/lote/detalhe/313899", " REDUTOR, PESO APROX. 2 T")</f>
      </c>
      <c r="C97" s="4" t="inlineStr">
        <is>
          <t>Não vendido</t>
        </is>
      </c>
      <c r="D97" s="4" t="inlineStr">
        <is>
          <t>0</t>
        </is>
      </c>
      <c r="E97" s="5" t="inlineStr">
        <is>
          <t>6.000,00</t>
        </is>
      </c>
      <c r="F97" s="4" t="inlineStr">
        <is>
          <t>200.00</t>
        </is>
      </c>
    </row>
    <row collapsed="false" customFormat="false" customHeight="false" hidden="false" ht="12.1" outlineLevel="0" r="98">
      <c r="A98" s="5" t="s">
        <f>=HYPERLINK("https://leilaoonline.net/lote/detalhe/313915", "215")</f>
      </c>
      <c r="B98" s="4" t="s">
        <f>=HYPERLINK("https://leilaoonline.net/lote/detalhe/313915", " GANCHO TIPO MOITÃO; CAP. 80T")</f>
      </c>
      <c r="C98" s="4" t="inlineStr">
        <is>
          <t>Não vendido</t>
        </is>
      </c>
      <c r="D98" s="4" t="inlineStr">
        <is>
          <t>0</t>
        </is>
      </c>
      <c r="E98" s="5" t="inlineStr">
        <is>
          <t>7.000,00</t>
        </is>
      </c>
      <c r="F98" s="4" t="inlineStr">
        <is>
          <t>250.00</t>
        </is>
      </c>
    </row>
    <row collapsed="false" customFormat="false" customHeight="false" hidden="false" ht="12.1" outlineLevel="0" r="99">
      <c r="A99" s="5" t="s">
        <f>=HYPERLINK("https://leilaoonline.net/lote/detalhe/313911", "229")</f>
      </c>
      <c r="B99" s="4" t="s">
        <f>=HYPERLINK("https://leilaoonline.net/lote/detalhe/313911", " TANQUE COM BATEDOR E SERPENTINA; CAP. 1200L")</f>
      </c>
      <c r="C99" s="4" t="inlineStr">
        <is>
          <t>Não vendido</t>
        </is>
      </c>
      <c r="D99" s="4" t="inlineStr">
        <is>
          <t>0</t>
        </is>
      </c>
      <c r="E99" s="5" t="inlineStr">
        <is>
          <t>12.000,00</t>
        </is>
      </c>
      <c r="F99" s="4" t="inlineStr">
        <is>
          <t>250.00</t>
        </is>
      </c>
    </row>
    <row collapsed="false" customFormat="false" customHeight="false" hidden="false" ht="12.1" outlineLevel="0" r="100">
      <c r="A100" s="5" t="s">
        <f>=HYPERLINK("https://leilaoonline.net/lote/detalhe/313917", "230")</f>
      </c>
      <c r="B100" s="4" t="s">
        <f>=HYPERLINK("https://leilaoonline.net/lote/detalhe/313917", " MÁQUINA DE PÓ")</f>
      </c>
      <c r="C100" s="4" t="inlineStr">
        <is>
          <t>Não vendido</t>
        </is>
      </c>
      <c r="D100" s="4" t="inlineStr">
        <is>
          <t>0</t>
        </is>
      </c>
      <c r="E100" s="5" t="inlineStr">
        <is>
          <t>3.800,00</t>
        </is>
      </c>
      <c r="F100" s="4" t="inlineStr">
        <is>
          <t>250.00</t>
        </is>
      </c>
    </row>
    <row collapsed="false" customFormat="false" customHeight="false" hidden="false" ht="12.1" outlineLevel="0" r="101">
      <c r="A101" s="5" t="s">
        <f>=HYPERLINK("https://leilaoonline.net/lote/detalhe/313910", "231")</f>
      </c>
      <c r="B101" s="4" t="s">
        <f>=HYPERLINK("https://leilaoonline.net/lote/detalhe/313910", " EIXO PARA ESTEIRA C/ MOTORREDUTOR SEW 20 CV")</f>
      </c>
      <c r="C101" s="4" t="inlineStr">
        <is>
          <t>Não vendido</t>
        </is>
      </c>
      <c r="D101" s="4" t="inlineStr">
        <is>
          <t>0</t>
        </is>
      </c>
      <c r="E101" s="5" t="inlineStr">
        <is>
          <t>12.000,00</t>
        </is>
      </c>
      <c r="F101" s="4" t="inlineStr">
        <is>
          <t>250.00</t>
        </is>
      </c>
    </row>
    <row collapsed="false" customFormat="false" customHeight="false" hidden="false" ht="12.1" outlineLevel="0" r="102">
      <c r="A102" s="5" t="s">
        <f>=HYPERLINK("https://leilaoonline.net/lote/detalhe/313918", "238")</f>
      </c>
      <c r="B102" s="4" t="s">
        <f>=HYPERLINK("https://leilaoonline.net/lote/detalhe/313918", " LAVADORA INDUSTRIAL EM INOX C/ MOTOR WEG 7,5 CV 8 PÓLOS")</f>
      </c>
      <c r="C102" s="4" t="inlineStr">
        <is>
          <t>Não vendido</t>
        </is>
      </c>
      <c r="D102" s="4" t="inlineStr">
        <is>
          <t>0</t>
        </is>
      </c>
      <c r="E102" s="5" t="inlineStr">
        <is>
          <t>9.000,00</t>
        </is>
      </c>
      <c r="F102" s="4" t="inlineStr">
        <is>
          <t>250.00</t>
        </is>
      </c>
    </row>
    <row collapsed="false" customFormat="false" customHeight="false" hidden="false" ht="12.1" outlineLevel="0" r="103">
      <c r="A103" s="5" t="s">
        <f>=HYPERLINK("https://leilaoonline.net/lote/detalhe/313908", "239")</f>
      </c>
      <c r="B103" s="4" t="s">
        <f>=HYPERLINK("https://leilaoonline.net/lote/detalhe/313908", " LAVADORA INDUSTRIAL EM INOX C/ MOTOR WEG 7,5 CV 8 PÓLOS")</f>
      </c>
      <c r="C103" s="4" t="inlineStr">
        <is>
          <t>Não vendido</t>
        </is>
      </c>
      <c r="D103" s="4" t="inlineStr">
        <is>
          <t>0</t>
        </is>
      </c>
      <c r="E103" s="5" t="inlineStr">
        <is>
          <t>9.000,00</t>
        </is>
      </c>
      <c r="F103" s="4" t="inlineStr">
        <is>
          <t>250.00</t>
        </is>
      </c>
    </row>
    <row collapsed="false" customFormat="false" customHeight="false" hidden="false" ht="12.1" outlineLevel="0" r="104">
      <c r="A104" s="5" t="s">
        <f>=HYPERLINK("https://leilaoonline.net/lote/detalhe/313914", "240")</f>
      </c>
      <c r="B104" s="4" t="s">
        <f>=HYPERLINK("https://leilaoonline.net/lote/detalhe/313914", " LAVADORA INDUSTRIAL EM INOX C/ MOTOR WEG 7,5 CV 8 PÓLOS")</f>
      </c>
      <c r="C104" s="4" t="inlineStr">
        <is>
          <t>Não vendido</t>
        </is>
      </c>
      <c r="D104" s="4" t="inlineStr">
        <is>
          <t>0</t>
        </is>
      </c>
      <c r="E104" s="5" t="inlineStr">
        <is>
          <t>9.000,00</t>
        </is>
      </c>
      <c r="F104" s="4" t="inlineStr">
        <is>
          <t>250.00</t>
        </is>
      </c>
    </row>
    <row collapsed="false" customFormat="false" customHeight="false" hidden="false" ht="12.1" outlineLevel="0" r="105">
      <c r="A105" s="5" t="s">
        <f>=HYPERLINK("https://leilaoonline.net/lote/detalhe/313909", "241")</f>
      </c>
      <c r="B105" s="4" t="s">
        <f>=HYPERLINK("https://leilaoonline.net/lote/detalhe/313909", " MODELADORA")</f>
      </c>
      <c r="C105" s="4" t="inlineStr">
        <is>
          <t>Não vendido</t>
        </is>
      </c>
      <c r="D105" s="4" t="inlineStr">
        <is>
          <t>0</t>
        </is>
      </c>
      <c r="E105" s="5" t="inlineStr">
        <is>
          <t>3.500,00</t>
        </is>
      </c>
      <c r="F105" s="4" t="inlineStr">
        <is>
          <t>250.00</t>
        </is>
      </c>
    </row>
    <row collapsed="false" customFormat="false" customHeight="false" hidden="false" ht="12.1" outlineLevel="0" r="106">
      <c r="A106" s="5" t="s">
        <f>=HYPERLINK("https://leilaoonline.net/lote/detalhe/313913", "242")</f>
      </c>
      <c r="B106" s="4" t="s">
        <f>=HYPERLINK("https://leilaoonline.net/lote/detalhe/313913", " BATEDEIRA INDUSTRIAL PERFECTA CURITIBA; POT. 1,5 KW; CAP. 50 L")</f>
      </c>
      <c r="C106" s="4" t="inlineStr">
        <is>
          <t>Não vendido</t>
        </is>
      </c>
      <c r="D106" s="4" t="inlineStr">
        <is>
          <t>0</t>
        </is>
      </c>
      <c r="E106" s="5" t="inlineStr">
        <is>
          <t>4.000,00</t>
        </is>
      </c>
      <c r="F106" s="4" t="inlineStr">
        <is>
          <t>250.00</t>
        </is>
      </c>
    </row>
    <row collapsed="false" customFormat="false" customHeight="false" hidden="false" ht="12.1" outlineLevel="0" r="107">
      <c r="A107" s="5" t="s">
        <f>=HYPERLINK("https://leilaoonline.net/lote/detalhe/313916", "250")</f>
      </c>
      <c r="B107" s="4" t="s">
        <f>=HYPERLINK("https://leilaoonline.net/lote/detalhe/313916", " REDUTOR WÜLFEL; REL.: 1:5")</f>
      </c>
      <c r="C107" s="4" t="inlineStr">
        <is>
          <t>Não vendido</t>
        </is>
      </c>
      <c r="D107" s="4" t="inlineStr">
        <is>
          <t>0</t>
        </is>
      </c>
      <c r="E107" s="5" t="inlineStr">
        <is>
          <t>12.200,00</t>
        </is>
      </c>
      <c r="F107" s="4" t="inlineStr">
        <is>
          <t>250.00</t>
        </is>
      </c>
    </row>
    <row collapsed="false" customFormat="false" customHeight="false" hidden="false" ht="12.1" outlineLevel="0" r="108">
      <c r="A108" s="5" t="s">
        <f>=HYPERLINK("https://leilaoonline.net/lote/detalhe/313912", "252")</f>
      </c>
      <c r="B108" s="4" t="s">
        <f>=HYPERLINK("https://leilaoonline.net/lote/detalhe/313912", " REDUTOR TRANSMOTÉCNICA; REL.: 1:125")</f>
      </c>
      <c r="C108" s="4" t="inlineStr">
        <is>
          <t>Não vendido</t>
        </is>
      </c>
      <c r="D108" s="4" t="inlineStr">
        <is>
          <t>0</t>
        </is>
      </c>
      <c r="E108" s="5" t="inlineStr">
        <is>
          <t>6.000,00</t>
        </is>
      </c>
      <c r="F108" s="4" t="inlineStr">
        <is>
          <t>250.00</t>
        </is>
      </c>
    </row>
    <row collapsed="false" customFormat="false" customHeight="false" hidden="false" ht="12.1" outlineLevel="0" r="109">
      <c r="A109" s="5" t="s">
        <f>=HYPERLINK("https://leilaoonline.net/lote/detalhe/313884", "651")</f>
      </c>
      <c r="B109" s="4" t="s">
        <f>=HYPERLINK("https://leilaoonline.net/lote/detalhe/313884", " BOMBA DE VÁCUO OMEL C/ MOTOR ELÉTRICO 10 CV")</f>
      </c>
      <c r="C109" s="4" t="inlineStr">
        <is>
          <t>Não vendido</t>
        </is>
      </c>
      <c r="D109" s="4" t="inlineStr">
        <is>
          <t>0</t>
        </is>
      </c>
      <c r="E109" s="5" t="inlineStr">
        <is>
          <t>3.000,00</t>
        </is>
      </c>
      <c r="F109" s="4" t="inlineStr">
        <is>
          <t>200.00</t>
        </is>
      </c>
    </row>
    <row collapsed="false" customFormat="false" customHeight="false" hidden="false" ht="12.1" outlineLevel="0" r="110">
      <c r="A110" s="5" t="s">
        <f>=HYPERLINK("https://leilaoonline.net/lote/detalhe/313867", "654")</f>
      </c>
      <c r="B110" s="4" t="s">
        <f>=HYPERLINK("https://leilaoonline.net/lote/detalhe/313867", " EXAUSTOR S/ ESPECIFICAÇÕES")</f>
      </c>
      <c r="C110" s="4" t="inlineStr">
        <is>
          <t>Não vendido</t>
        </is>
      </c>
      <c r="D110" s="4" t="inlineStr">
        <is>
          <t>0</t>
        </is>
      </c>
      <c r="E110" s="5" t="inlineStr">
        <is>
          <t>3.000,00</t>
        </is>
      </c>
      <c r="F110" s="4" t="inlineStr">
        <is>
          <t>200.00</t>
        </is>
      </c>
    </row>
    <row collapsed="false" customFormat="false" customHeight="false" hidden="false" ht="12.1" outlineLevel="0" r="111">
      <c r="A111" s="5" t="s">
        <f>=HYPERLINK("https://leilaoonline.net/lote/detalhe/313870", "659")</f>
      </c>
      <c r="B111" s="4" t="s">
        <f>=HYPERLINK("https://leilaoonline.net/lote/detalhe/313870", " ESTUFA EM INOX C/ BANDEJA E 2 PORTAS")</f>
      </c>
      <c r="C111" s="4" t="inlineStr">
        <is>
          <t>Não vendido</t>
        </is>
      </c>
      <c r="D111" s="4" t="inlineStr">
        <is>
          <t>0</t>
        </is>
      </c>
      <c r="E111" s="5" t="inlineStr">
        <is>
          <t>10.400,00</t>
        </is>
      </c>
      <c r="F111" s="4" t="inlineStr">
        <is>
          <t>200.00</t>
        </is>
      </c>
    </row>
    <row collapsed="false" customFormat="false" customHeight="false" hidden="false" ht="12.1" outlineLevel="0" r="112">
      <c r="A112" s="5" t="s">
        <f>=HYPERLINK("https://leilaoonline.net/lote/detalhe/313875", "661")</f>
      </c>
      <c r="B112" s="4" t="s">
        <f>=HYPERLINK("https://leilaoonline.net/lote/detalhe/313875", " 2 ESTUFAS TIPO MUFLA")</f>
      </c>
      <c r="C112" s="4" t="inlineStr">
        <is>
          <t>Não vendido</t>
        </is>
      </c>
      <c r="D112" s="4" t="inlineStr">
        <is>
          <t>0</t>
        </is>
      </c>
      <c r="E112" s="5" t="inlineStr">
        <is>
          <t>2.200,00</t>
        </is>
      </c>
      <c r="F112" s="4" t="inlineStr">
        <is>
          <t>200.00</t>
        </is>
      </c>
    </row>
    <row collapsed="false" customFormat="false" customHeight="false" hidden="false" ht="12.1" outlineLevel="0" r="113">
      <c r="A113" s="5" t="s">
        <f>=HYPERLINK("https://leilaoonline.net/lote/detalhe/313883", "663")</f>
      </c>
      <c r="B113" s="4" t="s">
        <f>=HYPERLINK("https://leilaoonline.net/lote/detalhe/313883", " TÚNEL DE ENCOLHIMENTO S/ ESPECIFICAÇÕES")</f>
      </c>
      <c r="C113" s="4" t="inlineStr">
        <is>
          <t>Não vendido</t>
        </is>
      </c>
      <c r="D113" s="4" t="inlineStr">
        <is>
          <t>0</t>
        </is>
      </c>
      <c r="E113" s="5" t="inlineStr">
        <is>
          <t>13.000,00</t>
        </is>
      </c>
      <c r="F113" s="4" t="inlineStr">
        <is>
          <t>200.00</t>
        </is>
      </c>
    </row>
    <row collapsed="false" customFormat="false" customHeight="false" hidden="false" ht="12.1" outlineLevel="0" r="114">
      <c r="A114" s="5" t="s">
        <f>=HYPERLINK("https://leilaoonline.net/lote/detalhe/313876", "665")</f>
      </c>
      <c r="B114" s="4" t="s">
        <f>=HYPERLINK("https://leilaoonline.net/lote/detalhe/313876", " MOINHO DE BOLAS S/ ESPECIFICAÇÕES")</f>
      </c>
      <c r="C114" s="4" t="inlineStr">
        <is>
          <t>Não vendido</t>
        </is>
      </c>
      <c r="D114" s="4" t="inlineStr">
        <is>
          <t>0</t>
        </is>
      </c>
      <c r="E114" s="5" t="inlineStr">
        <is>
          <t>2.400,00</t>
        </is>
      </c>
      <c r="F114" s="4" t="inlineStr">
        <is>
          <t>200.00</t>
        </is>
      </c>
    </row>
    <row collapsed="false" customFormat="false" customHeight="false" hidden="false" ht="12.1" outlineLevel="0" r="115">
      <c r="A115" s="5" t="s">
        <f>=HYPERLINK("https://leilaoonline.net/lote/detalhe/313869", "673")</f>
      </c>
      <c r="B115" s="4" t="s">
        <f>=HYPERLINK("https://leilaoonline.net/lote/detalhe/313869", " 2 COMPRESSOR DE AR WAYNE 240 PÉS, SEM MOTOR")</f>
      </c>
      <c r="C115" s="4" t="inlineStr">
        <is>
          <t>Não vendido</t>
        </is>
      </c>
      <c r="D115" s="4" t="inlineStr">
        <is>
          <t>0</t>
        </is>
      </c>
      <c r="E115" s="5" t="inlineStr">
        <is>
          <t>10.000,00</t>
        </is>
      </c>
      <c r="F115" s="4" t="inlineStr">
        <is>
          <t>200.00</t>
        </is>
      </c>
    </row>
    <row collapsed="false" customFormat="false" customHeight="false" hidden="false" ht="12.1" outlineLevel="0" r="116">
      <c r="A116" s="5" t="s">
        <f>=HYPERLINK("https://leilaoonline.net/lote/detalhe/313880", "674")</f>
      </c>
      <c r="B116" s="4" t="s">
        <f>=HYPERLINK("https://leilaoonline.net/lote/detalhe/313880", " EXAUSTOR C/ MOTOR")</f>
      </c>
      <c r="C116" s="4" t="inlineStr">
        <is>
          <t>Não vendido</t>
        </is>
      </c>
      <c r="D116" s="4" t="inlineStr">
        <is>
          <t>0</t>
        </is>
      </c>
      <c r="E116" s="5" t="inlineStr">
        <is>
          <t>2.000,00</t>
        </is>
      </c>
      <c r="F116" s="4" t="inlineStr">
        <is>
          <t>200.00</t>
        </is>
      </c>
    </row>
    <row collapsed="false" customFormat="false" customHeight="false" hidden="false" ht="12.1" outlineLevel="0" r="117">
      <c r="A117" s="5" t="s">
        <f>=HYPERLINK("https://leilaoonline.net/lote/detalhe/313878", "677")</f>
      </c>
      <c r="B117" s="4" t="s">
        <f>=HYPERLINK("https://leilaoonline.net/lote/detalhe/313878", " AFIADORA DE FERRAMENTAS PB")</f>
      </c>
      <c r="C117" s="4" t="inlineStr">
        <is>
          <t>Não vendido</t>
        </is>
      </c>
      <c r="D117" s="4" t="inlineStr">
        <is>
          <t>0</t>
        </is>
      </c>
      <c r="E117" s="5" t="inlineStr">
        <is>
          <t>1.800,00</t>
        </is>
      </c>
      <c r="F117" s="4" t="inlineStr">
        <is>
          <t>200.00</t>
        </is>
      </c>
    </row>
    <row collapsed="false" customFormat="false" customHeight="false" hidden="false" ht="12.1" outlineLevel="0" r="118">
      <c r="A118" s="5" t="s">
        <f>=HYPERLINK("https://leilaoonline.net/lote/detalhe/313879", "679")</f>
      </c>
      <c r="B118" s="4" t="s">
        <f>=HYPERLINK("https://leilaoonline.net/lote/detalhe/313879", " EXAUSTOR S/ ESPECIFICAÇÕES")</f>
      </c>
      <c r="C118" s="4" t="inlineStr">
        <is>
          <t>Não vendido</t>
        </is>
      </c>
      <c r="D118" s="4" t="inlineStr">
        <is>
          <t>0</t>
        </is>
      </c>
      <c r="E118" s="5" t="inlineStr">
        <is>
          <t>1.600,00</t>
        </is>
      </c>
      <c r="F118" s="4" t="inlineStr">
        <is>
          <t>200.00</t>
        </is>
      </c>
    </row>
    <row collapsed="false" customFormat="false" customHeight="false" hidden="false" ht="12.1" outlineLevel="0" r="119">
      <c r="A119" s="5" t="s">
        <f>=HYPERLINK("https://leilaoonline.net/lote/detalhe/313889", "688")</f>
      </c>
      <c r="B119" s="4" t="s">
        <f>=HYPERLINK("https://leilaoonline.net/lote/detalhe/313889", " EXTRUSORA DORST TIPO: V10SP, ANO: 1969")</f>
      </c>
      <c r="C119" s="4" t="inlineStr">
        <is>
          <t>Não vendido</t>
        </is>
      </c>
      <c r="D119" s="4" t="inlineStr">
        <is>
          <t>0</t>
        </is>
      </c>
      <c r="E119" s="5" t="inlineStr">
        <is>
          <t>7.000,00</t>
        </is>
      </c>
      <c r="F119" s="4" t="inlineStr">
        <is>
          <t>200.00</t>
        </is>
      </c>
    </row>
    <row collapsed="false" customFormat="false" customHeight="false" hidden="false" ht="12.1" outlineLevel="0" r="120">
      <c r="A120" s="5" t="s">
        <f>=HYPERLINK("https://leilaoonline.net/lote/detalhe/313887", "694")</f>
      </c>
      <c r="B120" s="4" t="s">
        <f>=HYPERLINK("https://leilaoonline.net/lote/detalhe/313887", " 2 EXAUSTORES (APENAS 1 COM MOTOR)")</f>
      </c>
      <c r="C120" s="4" t="inlineStr">
        <is>
          <t>Não vendido</t>
        </is>
      </c>
      <c r="D120" s="4" t="inlineStr">
        <is>
          <t>0</t>
        </is>
      </c>
      <c r="E120" s="5" t="inlineStr">
        <is>
          <t>4.000,00</t>
        </is>
      </c>
      <c r="F120" s="4" t="inlineStr">
        <is>
          <t>200.00</t>
        </is>
      </c>
    </row>
    <row collapsed="false" customFormat="false" customHeight="false" hidden="false" ht="12.1" outlineLevel="0" r="121">
      <c r="A121" s="5" t="s">
        <f>=HYPERLINK("https://leilaoonline.net/lote/detalhe/313890", "701")</f>
      </c>
      <c r="B121" s="4" t="s">
        <f>=HYPERLINK("https://leilaoonline.net/lote/detalhe/313890", " VARREDEIRA INDUSTRIAL ELECTROLUX")</f>
      </c>
      <c r="C121" s="4" t="inlineStr">
        <is>
          <t>Não vendido</t>
        </is>
      </c>
      <c r="D121" s="4" t="inlineStr">
        <is>
          <t>0</t>
        </is>
      </c>
      <c r="E121" s="5" t="inlineStr">
        <is>
          <t>4.000,00</t>
        </is>
      </c>
      <c r="F121" s="4" t="inlineStr">
        <is>
          <t>200.00</t>
        </is>
      </c>
    </row>
    <row collapsed="false" customFormat="false" customHeight="false" hidden="false" ht="12.1" outlineLevel="0" r="122">
      <c r="A122" s="5" t="s">
        <f>=HYPERLINK("https://leilaoonline.net/lote/detalhe/313933", "1002")</f>
      </c>
      <c r="B122" s="4" t="s">
        <f>=HYPERLINK("https://leilaoonline.net/lote/detalhe/313933", " PRENSA HIDRÁULICA LUXOR LCN, CAP. 5 T")</f>
      </c>
      <c r="C122" s="4" t="inlineStr">
        <is>
          <t>Não vendido</t>
        </is>
      </c>
      <c r="D122" s="4" t="inlineStr">
        <is>
          <t>0</t>
        </is>
      </c>
      <c r="E122" s="5" t="inlineStr">
        <is>
          <t>7.000,00</t>
        </is>
      </c>
      <c r="F122" s="4" t="inlineStr">
        <is>
          <t>200.00</t>
        </is>
      </c>
    </row>
    <row collapsed="false" customFormat="false" customHeight="false" hidden="false" ht="12.1" outlineLevel="0" r="123">
      <c r="A123" s="5" t="s">
        <f>=HYPERLINK("https://leilaoonline.net/lote/detalhe/313926", "1003")</f>
      </c>
      <c r="B123" s="4" t="s">
        <f>=HYPERLINK("https://leilaoonline.net/lote/detalhe/313926", " SERRA DE FITA RONEMAK AC 300, ANO: 1992")</f>
      </c>
      <c r="C123" s="4" t="inlineStr">
        <is>
          <t>Não vendido</t>
        </is>
      </c>
      <c r="D123" s="4" t="inlineStr">
        <is>
          <t>0</t>
        </is>
      </c>
      <c r="E123" s="5" t="inlineStr">
        <is>
          <t>3.800,00</t>
        </is>
      </c>
      <c r="F123" s="4" t="inlineStr">
        <is>
          <t>200.00</t>
        </is>
      </c>
    </row>
    <row collapsed="false" customFormat="false" customHeight="false" hidden="false" ht="12.1" outlineLevel="0" r="124">
      <c r="A124" s="5" t="s">
        <f>=HYPERLINK("https://leilaoonline.net/lote/detalhe/313928", "1005")</f>
      </c>
      <c r="B124" s="4" t="s">
        <f>=HYPERLINK("https://leilaoonline.net/lote/detalhe/313928", " VENTOINHA COM QUEIMADOR E MOTOR ELÉTRICO 7,5 CV")</f>
      </c>
      <c r="C124" s="4" t="inlineStr">
        <is>
          <t>Não vendido</t>
        </is>
      </c>
      <c r="D124" s="4" t="inlineStr">
        <is>
          <t>0</t>
        </is>
      </c>
      <c r="E124" s="5" t="inlineStr">
        <is>
          <t>6.000,00</t>
        </is>
      </c>
      <c r="F124" s="4" t="inlineStr">
        <is>
          <t>200.00</t>
        </is>
      </c>
    </row>
    <row collapsed="false" customFormat="false" customHeight="false" hidden="false" ht="12.1" outlineLevel="0" r="125">
      <c r="A125" s="5" t="s">
        <f>=HYPERLINK("https://leilaoonline.net/lote/detalhe/313927", "1006")</f>
      </c>
      <c r="B125" s="4" t="s">
        <f>=HYPERLINK("https://leilaoonline.net/lote/detalhe/313927", " 3 ESTEIRAS ELETROMAGNÉTICAS EM AÇO INOX")</f>
      </c>
      <c r="C125" s="4" t="inlineStr">
        <is>
          <t>Não vendido</t>
        </is>
      </c>
      <c r="D125" s="4" t="inlineStr">
        <is>
          <t>0</t>
        </is>
      </c>
      <c r="E125" s="5" t="inlineStr">
        <is>
          <t>13.000,00</t>
        </is>
      </c>
      <c r="F125" s="4" t="inlineStr">
        <is>
          <t>200.00</t>
        </is>
      </c>
    </row>
    <row collapsed="false" customFormat="false" customHeight="false" hidden="false" ht="12.1" outlineLevel="0" r="126">
      <c r="A126" s="5" t="s">
        <f>=HYPERLINK("https://leilaoonline.net/lote/detalhe/313935", "1024")</f>
      </c>
      <c r="B126" s="4" t="s">
        <f>=HYPERLINK("https://leilaoonline.net/lote/detalhe/313935", " MOTORREDUTOR SEW, REL. 1: 192, COM MOTOR ELÉTRICO 40 CV, 2 PÓLOS, 380/660 V")</f>
      </c>
      <c r="C126" s="4" t="inlineStr">
        <is>
          <t>Não vendido</t>
        </is>
      </c>
      <c r="D126" s="4" t="inlineStr">
        <is>
          <t>0</t>
        </is>
      </c>
      <c r="E126" s="5" t="inlineStr">
        <is>
          <t>8.000,00</t>
        </is>
      </c>
      <c r="F126" s="4" t="inlineStr">
        <is>
          <t>200.00</t>
        </is>
      </c>
    </row>
    <row collapsed="false" customFormat="false" customHeight="false" hidden="false" ht="12.1" outlineLevel="0" r="127">
      <c r="A127" s="5" t="s">
        <f>=HYPERLINK("https://leilaoonline.net/lote/detalhe/313934", "1029")</f>
      </c>
      <c r="B127" s="4" t="s">
        <f>=HYPERLINK("https://leilaoonline.net/lote/detalhe/313934", " 1 REDUTOR TRANSMOTÉCNICA H1213, REL. 1:20 E 1 REDUTOR S/ ESPECIFICAÇÕES")</f>
      </c>
      <c r="C127" s="4" t="inlineStr">
        <is>
          <t>Não vendido</t>
        </is>
      </c>
      <c r="D127" s="4" t="inlineStr">
        <is>
          <t>0</t>
        </is>
      </c>
      <c r="E127" s="5" t="inlineStr">
        <is>
          <t>8.000,00</t>
        </is>
      </c>
      <c r="F127" s="4" t="inlineStr">
        <is>
          <t>200.00</t>
        </is>
      </c>
    </row>
    <row collapsed="false" customFormat="false" customHeight="false" hidden="false" ht="12.1" outlineLevel="0" r="128">
      <c r="A128" s="5" t="s">
        <f>=HYPERLINK("https://leilaoonline.net/lote/detalhe/313937", "1057")</f>
      </c>
      <c r="B128" s="4" t="s">
        <f>=HYPERLINK("https://leilaoonline.net/lote/detalhe/313937", " CENTRÍFUGA EM AÇO INOX DIÂM. 1,8 M E ALTURA 1 M")</f>
      </c>
      <c r="C128" s="4" t="inlineStr">
        <is>
          <t>Não vendido</t>
        </is>
      </c>
      <c r="D128" s="4" t="inlineStr">
        <is>
          <t>0</t>
        </is>
      </c>
      <c r="E128" s="5" t="inlineStr">
        <is>
          <t>13.000,00</t>
        </is>
      </c>
      <c r="F128" s="4" t="inlineStr">
        <is>
          <t>200.00</t>
        </is>
      </c>
    </row>
    <row collapsed="false" customFormat="false" customHeight="false" hidden="false" ht="12.1" outlineLevel="0" r="129">
      <c r="A129" s="5" t="s">
        <f>=HYPERLINK("https://leilaoonline.net/lote/detalhe/313936", "1061")</f>
      </c>
      <c r="B129" s="4" t="s">
        <f>=HYPERLINK("https://leilaoonline.net/lote/detalhe/313936", " ALIMENTADOR VIBRATÓRIO C/ MOTOR ELÉTRICO 2 CV")</f>
      </c>
      <c r="C129" s="4" t="inlineStr">
        <is>
          <t>Não vendido</t>
        </is>
      </c>
      <c r="D129" s="4" t="inlineStr">
        <is>
          <t>0</t>
        </is>
      </c>
      <c r="E129" s="5" t="inlineStr">
        <is>
          <t>13.000,00</t>
        </is>
      </c>
      <c r="F129" s="4" t="inlineStr">
        <is>
          <t>200.00</t>
        </is>
      </c>
    </row>
    <row collapsed="false" customFormat="false" customHeight="false" hidden="false" ht="12.1" outlineLevel="0" r="130">
      <c r="A130" s="5" t="s">
        <f>=HYPERLINK("https://leilaoonline.net/lote/detalhe/313948", "1070")</f>
      </c>
      <c r="B130" s="4" t="s">
        <f>=HYPERLINK("https://leilaoonline.net/lote/detalhe/313948", " ESTEIRA TRANSPORTADORA C/ MOTORREDUTOR SEW, REL. 1:23,2, POT. 0,75 KW; COMP. 5 M")</f>
      </c>
      <c r="C130" s="4" t="inlineStr">
        <is>
          <t>Não vendido</t>
        </is>
      </c>
      <c r="D130" s="4" t="inlineStr">
        <is>
          <t>0</t>
        </is>
      </c>
      <c r="E130" s="5" t="inlineStr">
        <is>
          <t>5.000,00</t>
        </is>
      </c>
      <c r="F130" s="4" t="inlineStr">
        <is>
          <t>200.00</t>
        </is>
      </c>
    </row>
    <row collapsed="false" customFormat="false" customHeight="false" hidden="false" ht="12.1" outlineLevel="0" r="131">
      <c r="A131" s="5" t="s">
        <f>=HYPERLINK("https://leilaoonline.net/lote/detalhe/313959", "1076")</f>
      </c>
      <c r="B131" s="4" t="s">
        <f>=HYPERLINK("https://leilaoonline.net/lote/detalhe/313959", " VÁLVULA ROTATIVA CONDOR EM AÇO INOX")</f>
      </c>
      <c r="C131" s="4" t="inlineStr">
        <is>
          <t>Não vendido</t>
        </is>
      </c>
      <c r="D131" s="4" t="inlineStr">
        <is>
          <t>0</t>
        </is>
      </c>
      <c r="E131" s="5" t="inlineStr">
        <is>
          <t>13.000,00</t>
        </is>
      </c>
      <c r="F131" s="4" t="inlineStr">
        <is>
          <t>200.00</t>
        </is>
      </c>
    </row>
    <row collapsed="false" customFormat="false" customHeight="false" hidden="false" ht="12.1" outlineLevel="0" r="132">
      <c r="A132" s="5" t="s">
        <f>=HYPERLINK("https://leilaoonline.net/lote/detalhe/313976", "1078")</f>
      </c>
      <c r="B132" s="4" t="s">
        <f>=HYPERLINK("https://leilaoonline.net/lote/detalhe/313976", " REDUTOR, REL. 1:60 P/ MOTOR DE 20 CV")</f>
      </c>
      <c r="C132" s="4" t="inlineStr">
        <is>
          <t>Não vendido</t>
        </is>
      </c>
      <c r="D132" s="4" t="inlineStr">
        <is>
          <t>0</t>
        </is>
      </c>
      <c r="E132" s="5" t="inlineStr">
        <is>
          <t>8.000,00</t>
        </is>
      </c>
      <c r="F132" s="4" t="inlineStr">
        <is>
          <t>200.00</t>
        </is>
      </c>
    </row>
    <row collapsed="false" customFormat="false" customHeight="false" hidden="false" ht="12.1" outlineLevel="0" r="133">
      <c r="A133" s="5" t="s">
        <f>=HYPERLINK("https://leilaoonline.net/lote/detalhe/313970", "1080")</f>
      </c>
      <c r="B133" s="4" t="s">
        <f>=HYPERLINK("https://leilaoonline.net/lote/detalhe/313970", " EXAUSTOR PROJELMEC")</f>
      </c>
      <c r="C133" s="4" t="inlineStr">
        <is>
          <t>Não vendido</t>
        </is>
      </c>
      <c r="D133" s="4" t="inlineStr">
        <is>
          <t>0</t>
        </is>
      </c>
      <c r="E133" s="5" t="inlineStr">
        <is>
          <t>7.000,00</t>
        </is>
      </c>
      <c r="F133" s="4" t="inlineStr">
        <is>
          <t>200.00</t>
        </is>
      </c>
    </row>
    <row collapsed="false" customFormat="false" customHeight="false" hidden="false" ht="12.1" outlineLevel="0" r="134">
      <c r="A134" s="5" t="s">
        <f>=HYPERLINK("https://leilaoonline.net/lote/detalhe/313967", "1082")</f>
      </c>
      <c r="B134" s="4" t="s">
        <f>=HYPERLINK("https://leilaoonline.net/lote/detalhe/313967", " 1 GUILHOTINA PEXTO F3354")</f>
      </c>
      <c r="C134" s="4" t="inlineStr">
        <is>
          <t>Não vendido</t>
        </is>
      </c>
      <c r="D134" s="4" t="inlineStr">
        <is>
          <t>0</t>
        </is>
      </c>
      <c r="E134" s="5" t="inlineStr">
        <is>
          <t>10.000,00</t>
        </is>
      </c>
      <c r="F134" s="4" t="inlineStr">
        <is>
          <t>200.00</t>
        </is>
      </c>
    </row>
    <row collapsed="false" customFormat="false" customHeight="false" hidden="false" ht="12.1" outlineLevel="0" r="135">
      <c r="A135" s="5" t="s">
        <f>=HYPERLINK("https://leilaoonline.net/lote/detalhe/313957", "1087")</f>
      </c>
      <c r="B135" s="4" t="s">
        <f>=HYPERLINK("https://leilaoonline.net/lote/detalhe/313957", " CALHA VIBRATÓRIA, DIM. 2X0,9 M")</f>
      </c>
      <c r="C135" s="4" t="inlineStr">
        <is>
          <t>Não vendido</t>
        </is>
      </c>
      <c r="D135" s="4" t="inlineStr">
        <is>
          <t>0</t>
        </is>
      </c>
      <c r="E135" s="5" t="inlineStr">
        <is>
          <t>8.000,00</t>
        </is>
      </c>
      <c r="F135" s="4" t="inlineStr">
        <is>
          <t>200.00</t>
        </is>
      </c>
    </row>
    <row collapsed="false" customFormat="false" customHeight="false" hidden="false" ht="12.1" outlineLevel="0" r="136">
      <c r="A136" s="5" t="s">
        <f>=HYPERLINK("https://leilaoonline.net/lote/detalhe/313940", "1088")</f>
      </c>
      <c r="B136" s="4" t="s">
        <f>=HYPERLINK("https://leilaoonline.net/lote/detalhe/313940", " CALHA VIBRATÓRIA, DIM. 3X0,9 M")</f>
      </c>
      <c r="C136" s="4" t="inlineStr">
        <is>
          <t>Não vendido</t>
        </is>
      </c>
      <c r="D136" s="4" t="inlineStr">
        <is>
          <t>0</t>
        </is>
      </c>
      <c r="E136" s="5" t="inlineStr">
        <is>
          <t>10.000,00</t>
        </is>
      </c>
      <c r="F136" s="4" t="inlineStr">
        <is>
          <t>200.00</t>
        </is>
      </c>
    </row>
    <row collapsed="false" customFormat="false" customHeight="false" hidden="false" ht="12.1" outlineLevel="0" r="137">
      <c r="A137" s="5" t="s">
        <f>=HYPERLINK("https://leilaoonline.net/lote/detalhe/313938", "1089")</f>
      </c>
      <c r="B137" s="4" t="s">
        <f>=HYPERLINK("https://leilaoonline.net/lote/detalhe/313938", " LAVADORA DE PEÇAS EM AÇO INOX, DIM. 1,3X0,85 M")</f>
      </c>
      <c r="C137" s="4" t="inlineStr">
        <is>
          <t>Não vendido</t>
        </is>
      </c>
      <c r="D137" s="4" t="inlineStr">
        <is>
          <t>0</t>
        </is>
      </c>
      <c r="E137" s="5" t="inlineStr">
        <is>
          <t>5.000,00</t>
        </is>
      </c>
      <c r="F137" s="4" t="inlineStr">
        <is>
          <t>200.00</t>
        </is>
      </c>
    </row>
    <row collapsed="false" customFormat="false" customHeight="false" hidden="false" ht="12.1" outlineLevel="0" r="138">
      <c r="A138" s="5" t="s">
        <f>=HYPERLINK("https://leilaoonline.net/lote/detalhe/313962", "1096")</f>
      </c>
      <c r="B138" s="4" t="s">
        <f>=HYPERLINK("https://leilaoonline.net/lote/detalhe/313962", " 2 TANQUES EM AÇO CARBONO, DIÂM. 1,2 M E ALTURA 1 M")</f>
      </c>
      <c r="C138" s="4" t="inlineStr">
        <is>
          <t>Não vendido</t>
        </is>
      </c>
      <c r="D138" s="4" t="inlineStr">
        <is>
          <t>0</t>
        </is>
      </c>
      <c r="E138" s="5" t="inlineStr">
        <is>
          <t>2.000,00</t>
        </is>
      </c>
      <c r="F138" s="4" t="inlineStr">
        <is>
          <t>200.00</t>
        </is>
      </c>
    </row>
    <row collapsed="false" customFormat="false" customHeight="false" hidden="false" ht="12.1" outlineLevel="0" r="139">
      <c r="A139" s="5" t="s">
        <f>=HYPERLINK("https://leilaoonline.net/lote/detalhe/314018", "2105")</f>
      </c>
      <c r="B139" s="4" t="s">
        <f>=HYPERLINK("https://leilaoonline.net/lote/detalhe/314018", " PRENSA EXCÊNTRICA; CAP. 6 T")</f>
      </c>
      <c r="C139" s="4" t="inlineStr">
        <is>
          <t>Não vendido</t>
        </is>
      </c>
      <c r="D139" s="4" t="inlineStr">
        <is>
          <t>0</t>
        </is>
      </c>
      <c r="E139" s="5" t="inlineStr">
        <is>
          <t>4.000,00</t>
        </is>
      </c>
      <c r="F139" s="4" t="inlineStr">
        <is>
          <t>200.00</t>
        </is>
      </c>
    </row>
    <row collapsed="false" customFormat="false" customHeight="false" hidden="false" ht="12.1" outlineLevel="0" r="140">
      <c r="A140" s="5" t="s">
        <f>=HYPERLINK("https://leilaoonline.net/lote/detalhe/313987", "2109")</f>
      </c>
      <c r="B140" s="4" t="s">
        <f>=HYPERLINK("https://leilaoonline.net/lote/detalhe/313987", " SERRA DE FITA RONEMAK MOD. 3/4")</f>
      </c>
      <c r="C140" s="4" t="inlineStr">
        <is>
          <t>Não vendido</t>
        </is>
      </c>
      <c r="D140" s="4" t="inlineStr">
        <is>
          <t>0</t>
        </is>
      </c>
      <c r="E140" s="5" t="inlineStr">
        <is>
          <t>10.000,00</t>
        </is>
      </c>
      <c r="F140" s="4" t="inlineStr">
        <is>
          <t>200.00</t>
        </is>
      </c>
    </row>
    <row collapsed="false" customFormat="false" customHeight="false" hidden="false" ht="12.1" outlineLevel="0" r="141">
      <c r="A141" s="5" t="s">
        <f>=HYPERLINK("https://leilaoonline.net/lote/detalhe/314002", "2110")</f>
      </c>
      <c r="B141" s="4" t="s">
        <f>=HYPERLINK("https://leilaoonline.net/lote/detalhe/314002", " VENTILADOR INDUSTRIAL PROJELMEC 2 CV")</f>
      </c>
      <c r="C141" s="4" t="inlineStr">
        <is>
          <t>Não vendido</t>
        </is>
      </c>
      <c r="D141" s="4" t="inlineStr">
        <is>
          <t>0</t>
        </is>
      </c>
      <c r="E141" s="5" t="inlineStr">
        <is>
          <t>4.000,00</t>
        </is>
      </c>
      <c r="F141" s="4" t="inlineStr">
        <is>
          <t>200.00</t>
        </is>
      </c>
    </row>
    <row collapsed="false" customFormat="false" customHeight="false" hidden="false" ht="12.1" outlineLevel="0" r="142">
      <c r="A142" s="5" t="s">
        <f>=HYPERLINK("https://leilaoonline.net/lote/detalhe/313979", "2111")</f>
      </c>
      <c r="B142" s="4" t="s">
        <f>=HYPERLINK("https://leilaoonline.net/lote/detalhe/313979", " TACHO TIPO CADINHO")</f>
      </c>
      <c r="C142" s="4" t="inlineStr">
        <is>
          <t>Não vendido</t>
        </is>
      </c>
      <c r="D142" s="4" t="inlineStr">
        <is>
          <t>0</t>
        </is>
      </c>
      <c r="E142" s="5" t="inlineStr">
        <is>
          <t>2.500,00</t>
        </is>
      </c>
      <c r="F142" s="4" t="inlineStr">
        <is>
          <t>200.00</t>
        </is>
      </c>
    </row>
    <row collapsed="false" customFormat="false" customHeight="false" hidden="false" ht="12.1" outlineLevel="0" r="143">
      <c r="A143" s="5" t="s">
        <f>=HYPERLINK("https://leilaoonline.net/lote/detalhe/313982", "2116")</f>
      </c>
      <c r="B143" s="4" t="s">
        <f>=HYPERLINK("https://leilaoonline.net/lote/detalhe/313982", " PRENSA TIPO "C"")</f>
      </c>
      <c r="C143" s="4" t="inlineStr">
        <is>
          <t>Não vendido</t>
        </is>
      </c>
      <c r="D143" s="4" t="inlineStr">
        <is>
          <t>0</t>
        </is>
      </c>
      <c r="E143" s="5" t="inlineStr">
        <is>
          <t>12.500,00</t>
        </is>
      </c>
      <c r="F143" s="4" t="inlineStr">
        <is>
          <t>200.00</t>
        </is>
      </c>
    </row>
    <row collapsed="false" customFormat="false" customHeight="false" hidden="false" ht="12.1" outlineLevel="0" r="144">
      <c r="A144" s="5" t="s">
        <f>=HYPERLINK("https://leilaoonline.net/lote/detalhe/314017", "2117")</f>
      </c>
      <c r="B144" s="4" t="s">
        <f>=HYPERLINK("https://leilaoonline.net/lote/detalhe/314017", " MOTORREDUTOR  ")</f>
      </c>
      <c r="C144" s="4" t="inlineStr">
        <is>
          <t>Não vendido</t>
        </is>
      </c>
      <c r="D144" s="4" t="inlineStr">
        <is>
          <t>0</t>
        </is>
      </c>
      <c r="E144" s="5" t="inlineStr">
        <is>
          <t>12.500,00</t>
        </is>
      </c>
      <c r="F144" s="4" t="inlineStr">
        <is>
          <t>200.00</t>
        </is>
      </c>
    </row>
    <row collapsed="false" customFormat="false" customHeight="false" hidden="false" ht="12.1" outlineLevel="0" r="145">
      <c r="A145" s="5" t="s">
        <f>=HYPERLINK("https://leilaoonline.net/lote/detalhe/313998", "2118")</f>
      </c>
      <c r="B145" s="4" t="s">
        <f>=HYPERLINK("https://leilaoonline.net/lote/detalhe/313998", " MOTORREDUTOR  ")</f>
      </c>
      <c r="C145" s="4" t="inlineStr">
        <is>
          <t>Não vendido</t>
        </is>
      </c>
      <c r="D145" s="4" t="inlineStr">
        <is>
          <t>0</t>
        </is>
      </c>
      <c r="E145" s="5" t="inlineStr">
        <is>
          <t>12.500,00</t>
        </is>
      </c>
      <c r="F145" s="4" t="inlineStr">
        <is>
          <t>200.00</t>
        </is>
      </c>
    </row>
    <row collapsed="false" customFormat="false" customHeight="false" hidden="false" ht="12.1" outlineLevel="0" r="146">
      <c r="A146" s="5" t="s">
        <f>=HYPERLINK("https://leilaoonline.net/lote/detalhe/313991", "2119")</f>
      </c>
      <c r="B146" s="4" t="s">
        <f>=HYPERLINK("https://leilaoonline.net/lote/detalhe/313991", " MOTORREDUTOR  ")</f>
      </c>
      <c r="C146" s="4" t="inlineStr">
        <is>
          <t>Não vendido</t>
        </is>
      </c>
      <c r="D146" s="4" t="inlineStr">
        <is>
          <t>0</t>
        </is>
      </c>
      <c r="E146" s="5" t="inlineStr">
        <is>
          <t>12.500,00</t>
        </is>
      </c>
      <c r="F146" s="4" t="inlineStr">
        <is>
          <t>200.00</t>
        </is>
      </c>
    </row>
    <row collapsed="false" customFormat="false" customHeight="false" hidden="false" ht="12.1" outlineLevel="0" r="147">
      <c r="A147" s="5" t="s">
        <f>=HYPERLINK("https://leilaoonline.net/lote/detalhe/314012", "2120")</f>
      </c>
      <c r="B147" s="4" t="s">
        <f>=HYPERLINK("https://leilaoonline.net/lote/detalhe/314012", " MOTORREDUTOR  ")</f>
      </c>
      <c r="C147" s="4" t="inlineStr">
        <is>
          <t>Não vendido</t>
        </is>
      </c>
      <c r="D147" s="4" t="inlineStr">
        <is>
          <t>0</t>
        </is>
      </c>
      <c r="E147" s="5" t="inlineStr">
        <is>
          <t>12.500,00</t>
        </is>
      </c>
      <c r="F147" s="4" t="inlineStr">
        <is>
          <t>200.00</t>
        </is>
      </c>
    </row>
    <row collapsed="false" customFormat="false" customHeight="false" hidden="false" ht="12.1" outlineLevel="0" r="148">
      <c r="A148" s="5" t="s">
        <f>=HYPERLINK("https://leilaoonline.net/lote/detalhe/314019", "2122")</f>
      </c>
      <c r="B148" s="4" t="s">
        <f>=HYPERLINK("https://leilaoonline.net/lote/detalhe/314019", " ESTEIRA TRANSPORTADOR P/ CAVACO C/ MOTOR")</f>
      </c>
      <c r="C148" s="4" t="inlineStr">
        <is>
          <t>Não vendido</t>
        </is>
      </c>
      <c r="D148" s="4" t="inlineStr">
        <is>
          <t>0</t>
        </is>
      </c>
      <c r="E148" s="5" t="inlineStr">
        <is>
          <t>6.500,00</t>
        </is>
      </c>
      <c r="F148" s="4" t="inlineStr">
        <is>
          <t>200.00</t>
        </is>
      </c>
    </row>
    <row collapsed="false" customFormat="false" customHeight="false" hidden="false" ht="12.1" outlineLevel="0" r="149">
      <c r="A149" s="5" t="s">
        <f>=HYPERLINK("https://leilaoonline.net/lote/detalhe/314020", "2124")</f>
      </c>
      <c r="B149" s="4" t="s">
        <f>=HYPERLINK("https://leilaoonline.net/lote/detalhe/314020", " AFIADORA DE FERRAMENTAS, C/ MOTOR WEG 3 CV")</f>
      </c>
      <c r="C149" s="4" t="inlineStr">
        <is>
          <t>Não vendido</t>
        </is>
      </c>
      <c r="D149" s="4" t="inlineStr">
        <is>
          <t>0</t>
        </is>
      </c>
      <c r="E149" s="5" t="inlineStr">
        <is>
          <t>2.200,00</t>
        </is>
      </c>
      <c r="F149" s="4" t="inlineStr">
        <is>
          <t>200.00</t>
        </is>
      </c>
    </row>
    <row collapsed="false" customFormat="false" customHeight="false" hidden="false" ht="12.1" outlineLevel="0" r="150">
      <c r="A150" s="5" t="s">
        <f>=HYPERLINK("https://leilaoonline.net/lote/detalhe/314021", "2125")</f>
      </c>
      <c r="B150" s="4" t="s">
        <f>=HYPERLINK("https://leilaoonline.net/lote/detalhe/314021", " VENTILADOR INDUSTRIAL TIPO 1/14, ANO 1978")</f>
      </c>
      <c r="C150" s="4" t="inlineStr">
        <is>
          <t>Não vendido</t>
        </is>
      </c>
      <c r="D150" s="4" t="inlineStr">
        <is>
          <t>0</t>
        </is>
      </c>
      <c r="E150" s="5" t="inlineStr">
        <is>
          <t>10.000,00</t>
        </is>
      </c>
      <c r="F150" s="4" t="inlineStr">
        <is>
          <t>200.00</t>
        </is>
      </c>
    </row>
    <row collapsed="false" customFormat="false" customHeight="false" hidden="false" ht="12.1" outlineLevel="0" r="151">
      <c r="A151" s="5" t="s">
        <f>=HYPERLINK("https://leilaoonline.net/lote/detalhe/314025", "2138")</f>
      </c>
      <c r="B151" s="4" t="s">
        <f>=HYPERLINK("https://leilaoonline.net/lote/detalhe/314025", " REDUTOR TRANSMOTÉCNICA; REL.: 1:6,3")</f>
      </c>
      <c r="C151" s="4" t="inlineStr">
        <is>
          <t>Não vendido</t>
        </is>
      </c>
      <c r="D151" s="4" t="inlineStr">
        <is>
          <t>0</t>
        </is>
      </c>
      <c r="E151" s="5" t="inlineStr">
        <is>
          <t>12.500,00</t>
        </is>
      </c>
      <c r="F151" s="4" t="inlineStr">
        <is>
          <t>200.00</t>
        </is>
      </c>
    </row>
    <row collapsed="false" customFormat="false" customHeight="false" hidden="false" ht="12.1" outlineLevel="0" r="152">
      <c r="A152" s="5" t="s">
        <f>=HYPERLINK("https://leilaoonline.net/lote/detalhe/314024", "2139")</f>
      </c>
      <c r="B152" s="4" t="s">
        <f>=HYPERLINK("https://leilaoonline.net/lote/detalhe/314024", " REDUTOR TRANSMOTÉCNICA; REL.: 1:6,3")</f>
      </c>
      <c r="C152" s="4" t="inlineStr">
        <is>
          <t>Não vendido</t>
        </is>
      </c>
      <c r="D152" s="4" t="inlineStr">
        <is>
          <t>0</t>
        </is>
      </c>
      <c r="E152" s="5" t="inlineStr">
        <is>
          <t>12.500,00</t>
        </is>
      </c>
      <c r="F152" s="4" t="inlineStr">
        <is>
          <t>200.00</t>
        </is>
      </c>
    </row>
    <row collapsed="false" customFormat="false" customHeight="false" hidden="false" ht="12.1" outlineLevel="0" r="153">
      <c r="A153" s="5" t="s">
        <f>=HYPERLINK("https://leilaoonline.net/lote/detalhe/314026", "2140")</f>
      </c>
      <c r="B153" s="4" t="s">
        <f>=HYPERLINK("https://leilaoonline.net/lote/detalhe/314026", " REDUTOR TRANSMOTÉCNICA; REL.: 1:6,3")</f>
      </c>
      <c r="C153" s="4" t="inlineStr">
        <is>
          <t>Não vendido</t>
        </is>
      </c>
      <c r="D153" s="4" t="inlineStr">
        <is>
          <t>0</t>
        </is>
      </c>
      <c r="E153" s="5" t="inlineStr">
        <is>
          <t>12.500,00</t>
        </is>
      </c>
      <c r="F153" s="4" t="inlineStr">
        <is>
          <t>200.00</t>
        </is>
      </c>
    </row>
    <row collapsed="false" customFormat="false" customHeight="false" hidden="false" ht="12.1" outlineLevel="0" r="154">
      <c r="A154" s="5" t="s">
        <f>=HYPERLINK("https://leilaoonline.net/lote/detalhe/314028", "2141")</f>
      </c>
      <c r="B154" s="4" t="s">
        <f>=HYPERLINK("https://leilaoonline.net/lote/detalhe/314028", " PRENSA HIDRÁULICA EV; CAP. 20 T")</f>
      </c>
      <c r="C154" s="4" t="inlineStr">
        <is>
          <t>Não vendido</t>
        </is>
      </c>
      <c r="D154" s="4" t="inlineStr">
        <is>
          <t>0</t>
        </is>
      </c>
      <c r="E154" s="5" t="inlineStr">
        <is>
          <t>2.300,00</t>
        </is>
      </c>
      <c r="F154" s="4" t="inlineStr">
        <is>
          <t>200.00</t>
        </is>
      </c>
    </row>
    <row collapsed="false" customFormat="false" customHeight="false" hidden="false" ht="12.1" outlineLevel="0" r="155">
      <c r="A155" s="5" t="s">
        <f>=HYPERLINK("https://leilaoonline.net/lote/detalhe/314027", "2143")</f>
      </c>
      <c r="B155" s="4" t="s">
        <f>=HYPERLINK("https://leilaoonline.net/lote/detalhe/314027", " COMPACTADOR DE SOLO DYNAPAC TIPO C016; C/ MOTOR ELÉT. WEG 2 CV")</f>
      </c>
      <c r="C155" s="4" t="inlineStr">
        <is>
          <t>Não vendido</t>
        </is>
      </c>
      <c r="D155" s="4" t="inlineStr">
        <is>
          <t>0</t>
        </is>
      </c>
      <c r="E155" s="5" t="inlineStr">
        <is>
          <t>1.900,00</t>
        </is>
      </c>
      <c r="F155" s="4" t="inlineStr">
        <is>
          <t>200.00</t>
        </is>
      </c>
    </row>
    <row collapsed="false" customFormat="false" customHeight="false" hidden="false" ht="12.1" outlineLevel="0" r="156">
      <c r="A156" s="5" t="s">
        <f>=HYPERLINK("https://leilaoonline.net/lote/detalhe/314022", "2146")</f>
      </c>
      <c r="B156" s="4" t="s">
        <f>=HYPERLINK("https://leilaoonline.net/lote/detalhe/314022", " ALIMENTADOR VIBRATÓRIO EM INOX; PAINEL S/ COMPONENTES")</f>
      </c>
      <c r="C156" s="4" t="inlineStr">
        <is>
          <t>Não vendido</t>
        </is>
      </c>
      <c r="D156" s="4" t="inlineStr">
        <is>
          <t>0</t>
        </is>
      </c>
      <c r="E156" s="5" t="inlineStr">
        <is>
          <t>3.200,00</t>
        </is>
      </c>
      <c r="F156" s="4" t="inlineStr">
        <is>
          <t>200.00</t>
        </is>
      </c>
    </row>
    <row collapsed="false" customFormat="false" customHeight="false" hidden="false" ht="12.1" outlineLevel="0" r="157">
      <c r="A157" s="5" t="s">
        <f>=HYPERLINK("https://leilaoonline.net/lote/detalhe/314023", "2148")</f>
      </c>
      <c r="B157" s="4" t="s">
        <f>=HYPERLINK("https://leilaoonline.net/lote/detalhe/314023", " GUINCHO C/ MOTORREDUTOR E FREIO; C/ MOTOR ELÉT. EBERLE 15 CV, 4 PÓLOS, 220/380 V")</f>
      </c>
      <c r="C157" s="4" t="inlineStr">
        <is>
          <t>Não vendido</t>
        </is>
      </c>
      <c r="D157" s="4" t="inlineStr">
        <is>
          <t>0</t>
        </is>
      </c>
      <c r="E157" s="5" t="inlineStr">
        <is>
          <t>12.500,00</t>
        </is>
      </c>
      <c r="F157" s="4" t="inlineStr">
        <is>
          <t>200.00</t>
        </is>
      </c>
    </row>
    <row collapsed="false" customFormat="false" customHeight="false" hidden="false" ht="12.1" outlineLevel="0" r="158">
      <c r="A158" s="5" t="s">
        <f>=HYPERLINK("https://leilaoonline.net/lote/detalhe/314029", "2152")</f>
      </c>
      <c r="B158" s="4" t="s">
        <f>=HYPERLINK("https://leilaoonline.net/lote/detalhe/314029", " MISTURADOR CONCRETO 100 L; C/ MOTOR ELÉT. WEG 4 CV E REDUTOR ")</f>
      </c>
      <c r="C158" s="4" t="inlineStr">
        <is>
          <t>Não vendido</t>
        </is>
      </c>
      <c r="D158" s="4" t="inlineStr">
        <is>
          <t>0</t>
        </is>
      </c>
      <c r="E158" s="5" t="inlineStr">
        <is>
          <t>3.200,00</t>
        </is>
      </c>
      <c r="F158" s="4" t="inlineStr">
        <is>
          <t>200.00</t>
        </is>
      </c>
    </row>
    <row collapsed="false" customFormat="false" customHeight="false" hidden="false" ht="12.1" outlineLevel="0" r="159">
      <c r="A159" s="5" t="s">
        <f>=HYPERLINK("https://leilaoonline.net/lote/detalhe/314031", "2156")</f>
      </c>
      <c r="B159" s="4" t="s">
        <f>=HYPERLINK("https://leilaoonline.net/lote/detalhe/314031", " TANQUE EM FIBRA; CAP. 5000 L")</f>
      </c>
      <c r="C159" s="4" t="inlineStr">
        <is>
          <t>Não vendido</t>
        </is>
      </c>
      <c r="D159" s="4" t="inlineStr">
        <is>
          <t>0</t>
        </is>
      </c>
      <c r="E159" s="5" t="inlineStr">
        <is>
          <t>6.500,00</t>
        </is>
      </c>
      <c r="F159" s="4" t="inlineStr">
        <is>
          <t>200.00</t>
        </is>
      </c>
    </row>
    <row collapsed="false" customFormat="false" customHeight="false" hidden="false" ht="12.1" outlineLevel="0" r="160">
      <c r="A160" s="5" t="s">
        <f>=HYPERLINK("https://leilaoonline.net/lote/detalhe/314030", "2157")</f>
      </c>
      <c r="B160" s="4" t="s">
        <f>=HYPERLINK("https://leilaoonline.net/lote/detalhe/314030", " TANQUE EM FIBRA; CAP. 1500 L")</f>
      </c>
      <c r="C160" s="4" t="inlineStr">
        <is>
          <t>Não vendido</t>
        </is>
      </c>
      <c r="D160" s="4" t="inlineStr">
        <is>
          <t>0</t>
        </is>
      </c>
      <c r="E160" s="5" t="inlineStr">
        <is>
          <t>2.200,00</t>
        </is>
      </c>
      <c r="F160" s="4" t="inlineStr">
        <is>
          <t>200.00</t>
        </is>
      </c>
    </row>
    <row collapsed="false" customFormat="false" customHeight="false" hidden="false" ht="12.1" outlineLevel="0" r="161">
      <c r="A161" s="5" t="s">
        <f>=HYPERLINK("https://leilaoonline.net/lote/detalhe/314033", "2165")</f>
      </c>
      <c r="B161" s="4" t="s">
        <f>=HYPERLINK("https://leilaoonline.net/lote/detalhe/314033", " MISTURADOR EM AÇO INOX; CAP. 1000 L")</f>
      </c>
      <c r="C161" s="4" t="inlineStr">
        <is>
          <t>Não vendido</t>
        </is>
      </c>
      <c r="D161" s="4" t="inlineStr">
        <is>
          <t>0</t>
        </is>
      </c>
      <c r="E161" s="5" t="inlineStr">
        <is>
          <t>9.900,00</t>
        </is>
      </c>
      <c r="F161" s="4" t="inlineStr">
        <is>
          <t>200.00</t>
        </is>
      </c>
    </row>
    <row collapsed="false" customFormat="false" customHeight="false" hidden="false" ht="12.1" outlineLevel="0" r="162">
      <c r="A162" s="5" t="s">
        <f>=HYPERLINK("https://leilaoonline.net/lote/detalhe/313860", "5099")</f>
      </c>
      <c r="B162" s="4" t="s">
        <f>=HYPERLINK("https://leilaoonline.net/lote/detalhe/313860", "APROX. 3.000 KG DE CONECXÕES DIVERSOS DE FIBRA ")</f>
      </c>
      <c r="C162" s="4" t="inlineStr">
        <is>
          <t>Não vendido</t>
        </is>
      </c>
      <c r="D162" s="4" t="inlineStr">
        <is>
          <t>0</t>
        </is>
      </c>
      <c r="E162" s="5" t="inlineStr">
        <is>
          <t>4.500,00</t>
        </is>
      </c>
      <c r="F162" s="4" t="inlineStr">
        <is>
          <t>300.00</t>
        </is>
      </c>
    </row>
    <row collapsed="false" customFormat="false" customHeight="false" hidden="false" ht="12.1" outlineLevel="0" r="163">
      <c r="A163" s="5" t="s">
        <f>=HYPERLINK("https://leilaoonline.net/lote/detalhe/313855", "5100")</f>
      </c>
      <c r="B163" s="4" t="s">
        <f>=HYPERLINK("https://leilaoonline.net/lote/detalhe/313855", " TALHA COMPLETA CAPACIDADE 1 TON")</f>
      </c>
      <c r="C163" s="4" t="inlineStr">
        <is>
          <t>Não vendido</t>
        </is>
      </c>
      <c r="D163" s="4" t="inlineStr">
        <is>
          <t>0</t>
        </is>
      </c>
      <c r="E163" s="5" t="inlineStr">
        <is>
          <t>2.900,00</t>
        </is>
      </c>
      <c r="F163" s="4" t="inlineStr">
        <is>
          <t>250.00</t>
        </is>
      </c>
    </row>
    <row collapsed="false" customFormat="false" customHeight="false" hidden="false" ht="12.1" outlineLevel="0" r="164">
      <c r="A164" s="5" t="s">
        <f>=HYPERLINK("https://leilaoonline.net/lote/detalhe/313812", "5101")</f>
      </c>
      <c r="B164" s="4" t="s">
        <f>=HYPERLINK("https://leilaoonline.net/lote/detalhe/313812", " MÁQUINA P/ FAZER VINCO SCHULER")</f>
      </c>
      <c r="C164" s="4" t="inlineStr">
        <is>
          <t>Não vendido</t>
        </is>
      </c>
      <c r="D164" s="4" t="inlineStr">
        <is>
          <t>0</t>
        </is>
      </c>
      <c r="E164" s="5" t="inlineStr">
        <is>
          <t>4.200,00</t>
        </is>
      </c>
      <c r="F164" s="4" t="inlineStr">
        <is>
          <t>500.00</t>
        </is>
      </c>
    </row>
    <row collapsed="false" customFormat="false" customHeight="false" hidden="false" ht="12.1" outlineLevel="0" r="165">
      <c r="A165" s="5" t="s">
        <f>=HYPERLINK("https://leilaoonline.net/lote/detalhe/313822", "5104")</f>
      </c>
      <c r="B165" s="4" t="s">
        <f>=HYPERLINK("https://leilaoonline.net/lote/detalhe/313822", " MISTURADOR C/ MOTOR DE 3 CV")</f>
      </c>
      <c r="C165" s="4" t="inlineStr">
        <is>
          <t>Não vendido</t>
        </is>
      </c>
      <c r="D165" s="4" t="inlineStr">
        <is>
          <t>0</t>
        </is>
      </c>
      <c r="E165" s="5" t="inlineStr">
        <is>
          <t>4.200,00</t>
        </is>
      </c>
      <c r="F165" s="4" t="inlineStr">
        <is>
          <t>500.00</t>
        </is>
      </c>
    </row>
    <row collapsed="false" customFormat="false" customHeight="false" hidden="false" ht="12.1" outlineLevel="0" r="166">
      <c r="A166" s="5" t="s">
        <f>=HYPERLINK("https://leilaoonline.net/lote/detalhe/313815", "5106")</f>
      </c>
      <c r="B166" s="4" t="s">
        <f>=HYPERLINK("https://leilaoonline.net/lote/detalhe/313815", " MISTURADOR C/ MOTOR DE 3 CV")</f>
      </c>
      <c r="C166" s="4" t="inlineStr">
        <is>
          <t>Não vendido</t>
        </is>
      </c>
      <c r="D166" s="4" t="inlineStr">
        <is>
          <t>0</t>
        </is>
      </c>
      <c r="E166" s="5" t="inlineStr">
        <is>
          <t>4.200,00</t>
        </is>
      </c>
      <c r="F166" s="4" t="inlineStr">
        <is>
          <t>500.00</t>
        </is>
      </c>
    </row>
    <row collapsed="false" customFormat="false" customHeight="false" hidden="false" ht="12.1" outlineLevel="0" r="167">
      <c r="A167" s="5" t="s">
        <f>=HYPERLINK("https://leilaoonline.net/lote/detalhe/313819", "5108")</f>
      </c>
      <c r="B167" s="4" t="s">
        <f>=HYPERLINK("https://leilaoonline.net/lote/detalhe/313819", " ESTEIRA EM AÇO INOX; COMP.: 3 M; LARG.: 200 MM")</f>
      </c>
      <c r="C167" s="4" t="inlineStr">
        <is>
          <t>Não vendido</t>
        </is>
      </c>
      <c r="D167" s="4" t="inlineStr">
        <is>
          <t>0</t>
        </is>
      </c>
      <c r="E167" s="5" t="inlineStr">
        <is>
          <t>3.000,00</t>
        </is>
      </c>
      <c r="F167" s="4" t="inlineStr">
        <is>
          <t>400.00</t>
        </is>
      </c>
    </row>
    <row collapsed="false" customFormat="false" customHeight="false" hidden="false" ht="12.1" outlineLevel="0" r="168">
      <c r="A168" s="5" t="s">
        <f>=HYPERLINK("https://leilaoonline.net/lote/detalhe/313820", "5109")</f>
      </c>
      <c r="B168" s="4" t="s">
        <f>=HYPERLINK("https://leilaoonline.net/lote/detalhe/313820", " VENTILADOR LUFT, VAZÃO: 6600 M³/H; C/ MOTOR DE 60 CV")</f>
      </c>
      <c r="C168" s="4" t="inlineStr">
        <is>
          <t>Não vendido</t>
        </is>
      </c>
      <c r="D168" s="4" t="inlineStr">
        <is>
          <t>0</t>
        </is>
      </c>
      <c r="E168" s="5" t="inlineStr">
        <is>
          <t>7.500,00</t>
        </is>
      </c>
      <c r="F168" s="4" t="inlineStr">
        <is>
          <t>1000.00</t>
        </is>
      </c>
    </row>
    <row collapsed="false" customFormat="false" customHeight="false" hidden="false" ht="12.1" outlineLevel="0" r="169">
      <c r="A169" s="5" t="s">
        <f>=HYPERLINK("https://leilaoonline.net/lote/detalhe/313856", "5110")</f>
      </c>
      <c r="B169" s="4" t="s">
        <f>=HYPERLINK("https://leilaoonline.net/lote/detalhe/313856", "10 un. - MOTORES CAPACIDADE 15 CV REDUÇÃO 1:35")</f>
      </c>
      <c r="C169" s="4" t="inlineStr">
        <is>
          <t>Não vendido</t>
        </is>
      </c>
      <c r="D169" s="4" t="inlineStr">
        <is>
          <t>0</t>
        </is>
      </c>
      <c r="E169" s="5" t="inlineStr">
        <is>
          <t>15.000,00</t>
        </is>
      </c>
      <c r="F169" s="4" t="inlineStr">
        <is>
          <t>1000.00</t>
        </is>
      </c>
    </row>
    <row collapsed="false" customFormat="false" customHeight="false" hidden="false" ht="12.1" outlineLevel="0" r="170">
      <c r="A170" s="5" t="s">
        <f>=HYPERLINK("https://leilaoonline.net/lote/detalhe/313854", "5111")</f>
      </c>
      <c r="B170" s="4" t="s">
        <f>=HYPERLINK("https://leilaoonline.net/lote/detalhe/313854", " TORNO MECÃNICO BARRAMENTO 2 MTS 250 DE PASSAGEM")</f>
      </c>
      <c r="C170" s="4" t="inlineStr">
        <is>
          <t>Não vendido</t>
        </is>
      </c>
      <c r="D170" s="4" t="inlineStr">
        <is>
          <t>0</t>
        </is>
      </c>
      <c r="E170" s="5" t="inlineStr">
        <is>
          <t>8.000,00</t>
        </is>
      </c>
      <c r="F170" s="4" t="inlineStr">
        <is>
          <t>250.00</t>
        </is>
      </c>
    </row>
    <row collapsed="false" customFormat="false" customHeight="false" hidden="false" ht="12.1" outlineLevel="0" r="171">
      <c r="A171" s="5" t="s">
        <f>=HYPERLINK("https://leilaoonline.net/lote/detalhe/313818", "5112")</f>
      </c>
      <c r="B171" s="4" t="s">
        <f>=HYPERLINK("https://leilaoonline.net/lote/detalhe/313818", " VENTOINHA C/ MOTOR DE 100 CV")</f>
      </c>
      <c r="C171" s="4" t="inlineStr">
        <is>
          <t>Não vendido</t>
        </is>
      </c>
      <c r="D171" s="4" t="inlineStr">
        <is>
          <t>0</t>
        </is>
      </c>
      <c r="E171" s="5" t="inlineStr">
        <is>
          <t>10.800,00</t>
        </is>
      </c>
      <c r="F171" s="4" t="inlineStr">
        <is>
          <t>1200.00</t>
        </is>
      </c>
    </row>
    <row collapsed="false" customFormat="false" customHeight="false" hidden="false" ht="12.1" outlineLevel="0" r="172">
      <c r="A172" s="5" t="s">
        <f>=HYPERLINK("https://leilaoonline.net/lote/detalhe/313824", "5113")</f>
      </c>
      <c r="B172" s="4" t="s">
        <f>=HYPERLINK("https://leilaoonline.net/lote/detalhe/313824", " VENTOINHA C/ MOTOR DE 75 CV")</f>
      </c>
      <c r="C172" s="4" t="inlineStr">
        <is>
          <t>Não vendido</t>
        </is>
      </c>
      <c r="D172" s="4" t="inlineStr">
        <is>
          <t>0</t>
        </is>
      </c>
      <c r="E172" s="5" t="inlineStr">
        <is>
          <t>10.800,00</t>
        </is>
      </c>
      <c r="F172" s="4" t="inlineStr">
        <is>
          <t>1200.00</t>
        </is>
      </c>
    </row>
    <row collapsed="false" customFormat="false" customHeight="false" hidden="false" ht="12.1" outlineLevel="0" r="173">
      <c r="A173" s="5" t="s">
        <f>=HYPERLINK("https://leilaoonline.net/lote/detalhe/313817", "5114")</f>
      </c>
      <c r="B173" s="4" t="s">
        <f>=HYPERLINK("https://leilaoonline.net/lote/detalhe/313817", " DOBRADEIRA; COMP. 2 M")</f>
      </c>
      <c r="C173" s="4" t="inlineStr">
        <is>
          <t>Não vendido</t>
        </is>
      </c>
      <c r="D173" s="4" t="inlineStr">
        <is>
          <t>0</t>
        </is>
      </c>
      <c r="E173" s="5" t="inlineStr">
        <is>
          <t>4.800,00</t>
        </is>
      </c>
      <c r="F173" s="4" t="inlineStr">
        <is>
          <t>500.00</t>
        </is>
      </c>
    </row>
    <row collapsed="false" customFormat="false" customHeight="false" hidden="false" ht="12.1" outlineLevel="0" r="174">
      <c r="A174" s="5" t="s">
        <f>=HYPERLINK("https://leilaoonline.net/lote/detalhe/313814", "5115")</f>
      </c>
      <c r="B174" s="4" t="s">
        <f>=HYPERLINK("https://leilaoonline.net/lote/detalhe/313814", " DOBRADEIRA; COMP. 2 M")</f>
      </c>
      <c r="C174" s="4" t="inlineStr">
        <is>
          <t>Não vendido</t>
        </is>
      </c>
      <c r="D174" s="4" t="inlineStr">
        <is>
          <t>0</t>
        </is>
      </c>
      <c r="E174" s="5" t="inlineStr">
        <is>
          <t>4.800,00</t>
        </is>
      </c>
      <c r="F174" s="4" t="inlineStr">
        <is>
          <t>500.00</t>
        </is>
      </c>
    </row>
    <row collapsed="false" customFormat="false" customHeight="false" hidden="false" ht="12.1" outlineLevel="0" r="175">
      <c r="A175" s="5" t="s">
        <f>=HYPERLINK("https://leilaoonline.net/lote/detalhe/313823", "5116")</f>
      </c>
      <c r="B175" s="4" t="s">
        <f>=HYPERLINK("https://leilaoonline.net/lote/detalhe/313823", " MISTURADOR SIGMA")</f>
      </c>
      <c r="C175" s="4" t="inlineStr">
        <is>
          <t>Não vendido</t>
        </is>
      </c>
      <c r="D175" s="4" t="inlineStr">
        <is>
          <t>0</t>
        </is>
      </c>
      <c r="E175" s="5" t="inlineStr">
        <is>
          <t>10.000,00</t>
        </is>
      </c>
      <c r="F175" s="4" t="inlineStr">
        <is>
          <t>1000.00</t>
        </is>
      </c>
    </row>
    <row collapsed="false" customFormat="false" customHeight="false" hidden="false" ht="12.1" outlineLevel="0" r="176">
      <c r="A176" s="5" t="s">
        <f>=HYPERLINK("https://leilaoonline.net/lote/detalhe/313825", "5117")</f>
      </c>
      <c r="B176" s="4" t="s">
        <f>=HYPERLINK("https://leilaoonline.net/lote/detalhe/313825", " UNIDADE HIDRÁULICA VICKERS; C/ MOTOR DE 20 CV")</f>
      </c>
      <c r="C176" s="4" t="inlineStr">
        <is>
          <t>Não vendido</t>
        </is>
      </c>
      <c r="D176" s="4" t="inlineStr">
        <is>
          <t>0</t>
        </is>
      </c>
      <c r="E176" s="5" t="inlineStr">
        <is>
          <t>4.800,00</t>
        </is>
      </c>
      <c r="F176" s="4" t="inlineStr">
        <is>
          <t>500.00</t>
        </is>
      </c>
    </row>
    <row collapsed="false" customFormat="false" customHeight="false" hidden="false" ht="12.1" outlineLevel="0" r="177">
      <c r="A177" s="5" t="s">
        <f>=HYPERLINK("https://leilaoonline.net/lote/detalhe/313857", "5119")</f>
      </c>
      <c r="B177" s="4" t="s">
        <f>=HYPERLINK("https://leilaoonline.net/lote/detalhe/313857", "TALHA CAPACIDADE 20 TON.")</f>
      </c>
      <c r="C177" s="4" t="inlineStr">
        <is>
          <t>Não vendido</t>
        </is>
      </c>
      <c r="D177" s="4" t="inlineStr">
        <is>
          <t>0</t>
        </is>
      </c>
      <c r="E177" s="5" t="inlineStr">
        <is>
          <t>7.500,00</t>
        </is>
      </c>
      <c r="F177" s="4" t="inlineStr">
        <is>
          <t>1000.00</t>
        </is>
      </c>
    </row>
    <row collapsed="false" customFormat="false" customHeight="false" hidden="false" ht="12.1" outlineLevel="0" r="178">
      <c r="A178" s="5" t="s">
        <f>=HYPERLINK("https://leilaoonline.net/lote/detalhe/313813", "5123")</f>
      </c>
      <c r="B178" s="4" t="s">
        <f>=HYPERLINK("https://leilaoonline.net/lote/detalhe/313813", " FILTRO-PRENSA EM AÇO CARBONO; COMP.: 2400 MM; C/ PLACAS 600x600 MM")</f>
      </c>
      <c r="C178" s="4" t="inlineStr">
        <is>
          <t>Não vendido</t>
        </is>
      </c>
      <c r="D178" s="4" t="inlineStr">
        <is>
          <t>0</t>
        </is>
      </c>
      <c r="E178" s="5" t="inlineStr">
        <is>
          <t>10.800,00</t>
        </is>
      </c>
      <c r="F178" s="4" t="inlineStr">
        <is>
          <t>1200.00</t>
        </is>
      </c>
    </row>
    <row collapsed="false" customFormat="false" customHeight="false" hidden="false" ht="12.1" outlineLevel="0" r="179">
      <c r="A179" s="5" t="s">
        <f>=HYPERLINK("https://leilaoonline.net/lote/detalhe/313827", "5127")</f>
      </c>
      <c r="B179" s="4" t="s">
        <f>=HYPERLINK("https://leilaoonline.net/lote/detalhe/313827", " 2 ENGRAXADEIRAS C/ MOTOR DE 0,25 CV")</f>
      </c>
      <c r="C179" s="4" t="inlineStr">
        <is>
          <t>Não vendido</t>
        </is>
      </c>
      <c r="D179" s="4" t="inlineStr">
        <is>
          <t>0</t>
        </is>
      </c>
      <c r="E179" s="5" t="inlineStr">
        <is>
          <t>1.200,00</t>
        </is>
      </c>
      <c r="F179" s="4" t="inlineStr">
        <is>
          <t>200.00</t>
        </is>
      </c>
    </row>
    <row collapsed="false" customFormat="false" customHeight="false" hidden="false" ht="12.1" outlineLevel="0" r="180">
      <c r="A180" s="5" t="s">
        <f>=HYPERLINK("https://leilaoonline.net/lote/detalhe/313831", "5135")</f>
      </c>
      <c r="B180" s="4" t="s">
        <f>=HYPERLINK("https://leilaoonline.net/lote/detalhe/313831", " TORNO AUTOMÁTICO CVA")</f>
      </c>
      <c r="C180" s="4" t="inlineStr">
        <is>
          <t>Não vendido</t>
        </is>
      </c>
      <c r="D180" s="4" t="inlineStr">
        <is>
          <t>0</t>
        </is>
      </c>
      <c r="E180" s="5" t="inlineStr">
        <is>
          <t>4.200,00</t>
        </is>
      </c>
      <c r="F180" s="4" t="inlineStr">
        <is>
          <t>500.00</t>
        </is>
      </c>
    </row>
    <row collapsed="false" customFormat="false" customHeight="false" hidden="false" ht="12.1" outlineLevel="0" r="181">
      <c r="A181" s="5" t="s">
        <f>=HYPERLINK("https://leilaoonline.net/lote/detalhe/313830", "5138")</f>
      </c>
      <c r="B181" s="4" t="s">
        <f>=HYPERLINK("https://leilaoonline.net/lote/detalhe/313830", " CENTRÍFUGA DE CESTO EM INOX; DIÂM. 850x450 MM")</f>
      </c>
      <c r="C181" s="4" t="inlineStr">
        <is>
          <t>Não vendido</t>
        </is>
      </c>
      <c r="D181" s="4" t="inlineStr">
        <is>
          <t>0</t>
        </is>
      </c>
      <c r="E181" s="5" t="inlineStr">
        <is>
          <t>7.200,00</t>
        </is>
      </c>
      <c r="F181" s="4" t="inlineStr">
        <is>
          <t>800.00</t>
        </is>
      </c>
    </row>
    <row collapsed="false" customFormat="false" customHeight="false" hidden="false" ht="12.1" outlineLevel="0" r="182">
      <c r="A182" s="5" t="s">
        <f>=HYPERLINK("https://leilaoonline.net/lote/detalhe/313833", "5140")</f>
      </c>
      <c r="B182" s="4" t="s">
        <f>=HYPERLINK("https://leilaoonline.net/lote/detalhe/313833", " REDUTOR TRANSMOTÉCNICA H11-18; REDUÇÃO 1:6,3")</f>
      </c>
      <c r="C182" s="4" t="inlineStr">
        <is>
          <t>Não vendido</t>
        </is>
      </c>
      <c r="D182" s="4" t="inlineStr">
        <is>
          <t>0</t>
        </is>
      </c>
      <c r="E182" s="5" t="inlineStr">
        <is>
          <t>5.400,00</t>
        </is>
      </c>
      <c r="F182" s="4" t="inlineStr">
        <is>
          <t>600.00</t>
        </is>
      </c>
    </row>
    <row collapsed="false" customFormat="false" customHeight="false" hidden="false" ht="12.1" outlineLevel="0" r="183">
      <c r="A183" s="5" t="s">
        <f>=HYPERLINK("https://leilaoonline.net/lote/detalhe/313832", "5141")</f>
      </c>
      <c r="B183" s="4" t="s">
        <f>=HYPERLINK("https://leilaoonline.net/lote/detalhe/313832", " REDUTOR TRANSMOTÉCNICA H12-18")</f>
      </c>
      <c r="C183" s="4" t="inlineStr">
        <is>
          <t>Não vendido</t>
        </is>
      </c>
      <c r="D183" s="4" t="inlineStr">
        <is>
          <t>0</t>
        </is>
      </c>
      <c r="E183" s="5" t="inlineStr">
        <is>
          <t>9.000,00</t>
        </is>
      </c>
      <c r="F183" s="4" t="inlineStr">
        <is>
          <t>1000.00</t>
        </is>
      </c>
    </row>
    <row collapsed="false" customFormat="false" customHeight="false" hidden="false" ht="12.1" outlineLevel="0" r="184">
      <c r="A184" s="5" t="s">
        <f>=HYPERLINK("https://leilaoonline.net/lote/detalhe/313829", "5142")</f>
      </c>
      <c r="B184" s="4" t="s">
        <f>=HYPERLINK("https://leilaoonline.net/lote/detalhe/313829", " COMPRESSOR P/ REFRIGERAÇÃO TRANE")</f>
      </c>
      <c r="C184" s="4" t="inlineStr">
        <is>
          <t>Não vendido</t>
        </is>
      </c>
      <c r="D184" s="4" t="inlineStr">
        <is>
          <t>0</t>
        </is>
      </c>
      <c r="E184" s="5" t="inlineStr">
        <is>
          <t>1.800,00</t>
        </is>
      </c>
      <c r="F184" s="4" t="inlineStr">
        <is>
          <t>200.00</t>
        </is>
      </c>
    </row>
    <row collapsed="false" customFormat="false" customHeight="false" hidden="false" ht="12.1" outlineLevel="0" r="185">
      <c r="A185" s="5" t="s">
        <f>=HYPERLINK("https://leilaoonline.net/lote/detalhe/313826", "5149")</f>
      </c>
      <c r="B185" s="4" t="s">
        <f>=HYPERLINK("https://leilaoonline.net/lote/detalhe/313826", " SERRA DE FITA S/ ESPECIFICAÇÕES")</f>
      </c>
      <c r="C185" s="4" t="inlineStr">
        <is>
          <t>Não vendido</t>
        </is>
      </c>
      <c r="D185" s="4" t="inlineStr">
        <is>
          <t>0</t>
        </is>
      </c>
      <c r="E185" s="5" t="inlineStr">
        <is>
          <t>2.100,00</t>
        </is>
      </c>
      <c r="F185" s="4" t="inlineStr">
        <is>
          <t>300.00</t>
        </is>
      </c>
    </row>
    <row collapsed="false" customFormat="false" customHeight="false" hidden="false" ht="12.1" outlineLevel="0" r="186">
      <c r="A186" s="5" t="s">
        <f>=HYPERLINK("https://leilaoonline.net/lote/detalhe/313834", "5150")</f>
      </c>
      <c r="B186" s="4" t="s">
        <f>=HYPERLINK("https://leilaoonline.net/lote/detalhe/313834", " ELEVADOR MANUAL S/ ESPECIFICAÇÕES")</f>
      </c>
      <c r="C186" s="4" t="inlineStr">
        <is>
          <t>Não vendido</t>
        </is>
      </c>
      <c r="D186" s="4" t="inlineStr">
        <is>
          <t>0</t>
        </is>
      </c>
      <c r="E186" s="5" t="inlineStr">
        <is>
          <t>1.800,00</t>
        </is>
      </c>
      <c r="F186" s="4" t="inlineStr">
        <is>
          <t>200.00</t>
        </is>
      </c>
    </row>
    <row collapsed="false" customFormat="false" customHeight="false" hidden="false" ht="12.1" outlineLevel="0" r="187">
      <c r="A187" s="5" t="s">
        <f>=HYPERLINK("https://leilaoonline.net/lote/detalhe/313835", "5151")</f>
      </c>
      <c r="B187" s="4" t="s">
        <f>=HYPERLINK("https://leilaoonline.net/lote/detalhe/313835", " 3 BOMBAS CENTRÍFUGAS EM INOX KSB; C/ MOTOR DE 5 CV; Q: 1,5 M³/H")</f>
      </c>
      <c r="C187" s="4" t="inlineStr">
        <is>
          <t>Não vendido</t>
        </is>
      </c>
      <c r="D187" s="4" t="inlineStr">
        <is>
          <t>0</t>
        </is>
      </c>
      <c r="E187" s="5" t="inlineStr">
        <is>
          <t>10.800,00</t>
        </is>
      </c>
      <c r="F187" s="4" t="inlineStr">
        <is>
          <t>1200.00</t>
        </is>
      </c>
    </row>
    <row collapsed="false" customFormat="false" customHeight="false" hidden="false" ht="12.1" outlineLevel="0" r="188">
      <c r="A188" s="5" t="s">
        <f>=HYPERLINK("https://leilaoonline.net/lote/detalhe/313837", "5156")</f>
      </c>
      <c r="B188" s="4" t="s">
        <f>=HYPERLINK("https://leilaoonline.net/lote/detalhe/313837", " PALETEIRA ELÉTRICA CROWN MOD. 40GPM-4-12; CAP. 1200 KG; C/ BATERIA E S/ CARREGADOR")</f>
      </c>
      <c r="C188" s="4" t="inlineStr">
        <is>
          <t>Não vendido</t>
        </is>
      </c>
      <c r="D188" s="4" t="inlineStr">
        <is>
          <t>0</t>
        </is>
      </c>
      <c r="E188" s="5" t="inlineStr">
        <is>
          <t>3.600,00</t>
        </is>
      </c>
      <c r="F188" s="4" t="inlineStr">
        <is>
          <t>400.00</t>
        </is>
      </c>
    </row>
    <row collapsed="false" customFormat="false" customHeight="false" hidden="false" ht="12.1" outlineLevel="0" r="189">
      <c r="A189" s="5" t="s">
        <f>=HYPERLINK("https://leilaoonline.net/lote/detalhe/313821", "5157")</f>
      </c>
      <c r="B189" s="4" t="s">
        <f>=HYPERLINK("https://leilaoonline.net/lote/detalhe/313821", " OXIGENADOR EM FIBRA; C/ MOTOR DE 2 CV, RPM 1700")</f>
      </c>
      <c r="C189" s="4" t="inlineStr">
        <is>
          <t>Não vendido</t>
        </is>
      </c>
      <c r="D189" s="4" t="inlineStr">
        <is>
          <t>0</t>
        </is>
      </c>
      <c r="E189" s="5" t="inlineStr">
        <is>
          <t>2.400,00</t>
        </is>
      </c>
      <c r="F189" s="4" t="inlineStr">
        <is>
          <t>300.00</t>
        </is>
      </c>
    </row>
    <row collapsed="false" customFormat="false" customHeight="false" hidden="false" ht="12.1" outlineLevel="0" r="190">
      <c r="A190" s="5" t="s">
        <f>=HYPERLINK("https://leilaoonline.net/lote/detalhe/313836", "5168")</f>
      </c>
      <c r="B190" s="4" t="s">
        <f>=HYPERLINK("https://leilaoonline.net/lote/detalhe/313836", " REDUTOR DE ATÉ 75 CV; RELAÇÃO 1:16")</f>
      </c>
      <c r="C190" s="4" t="inlineStr">
        <is>
          <t>Não vendido</t>
        </is>
      </c>
      <c r="D190" s="4" t="inlineStr">
        <is>
          <t>0</t>
        </is>
      </c>
      <c r="E190" s="5" t="inlineStr">
        <is>
          <t>12.000,00</t>
        </is>
      </c>
      <c r="F190" s="4" t="inlineStr">
        <is>
          <t>1400.00</t>
        </is>
      </c>
    </row>
    <row collapsed="false" customFormat="false" customHeight="false" hidden="false" ht="12.1" outlineLevel="0" r="191">
      <c r="A191" s="5" t="s">
        <f>=HYPERLINK("https://leilaoonline.net/lote/detalhe/313841", "5171")</f>
      </c>
      <c r="B191" s="4" t="s">
        <f>=HYPERLINK("https://leilaoonline.net/lote/detalhe/313841", " REDUTOR BORGMAR ATÉ 150 CV; RELAÇÃO 1:31")</f>
      </c>
      <c r="C191" s="4" t="inlineStr">
        <is>
          <t>Lote retirado</t>
        </is>
      </c>
      <c r="D191" s="4" t="inlineStr">
        <is>
          <t>0</t>
        </is>
      </c>
      <c r="E191" s="5" t="inlineStr">
        <is>
          <t>7.500,00</t>
        </is>
      </c>
      <c r="F191" s="4" t="inlineStr">
        <is>
          <t>1000.00</t>
        </is>
      </c>
    </row>
    <row collapsed="false" customFormat="false" customHeight="false" hidden="false" ht="12.1" outlineLevel="0" r="192">
      <c r="A192" s="5" t="s">
        <f>=HYPERLINK("https://leilaoonline.net/lote/detalhe/313840", "5174")</f>
      </c>
      <c r="B192" s="4" t="s">
        <f>=HYPERLINK("https://leilaoonline.net/lote/detalhe/313840", " REDUTOR C/ MOTOR DE 15 CV; RELAÇÃO 1:139")</f>
      </c>
      <c r="C192" s="4" t="inlineStr">
        <is>
          <t>Não vendido</t>
        </is>
      </c>
      <c r="D192" s="4" t="inlineStr">
        <is>
          <t>0</t>
        </is>
      </c>
      <c r="E192" s="5" t="inlineStr">
        <is>
          <t>7.200,00</t>
        </is>
      </c>
      <c r="F192" s="4" t="inlineStr">
        <is>
          <t>800.00</t>
        </is>
      </c>
    </row>
    <row collapsed="false" customFormat="false" customHeight="false" hidden="false" ht="12.1" outlineLevel="0" r="193">
      <c r="A193" s="5" t="s">
        <f>=HYPERLINK("https://leilaoonline.net/lote/detalhe/313839", "5175")</f>
      </c>
      <c r="B193" s="4" t="s">
        <f>=HYPERLINK("https://leilaoonline.net/lote/detalhe/313839", " REDUTOR U-18; RELAÇÃO 1:60")</f>
      </c>
      <c r="C193" s="4" t="inlineStr">
        <is>
          <t>Não vendido</t>
        </is>
      </c>
      <c r="D193" s="4" t="inlineStr">
        <is>
          <t>0</t>
        </is>
      </c>
      <c r="E193" s="5" t="inlineStr">
        <is>
          <t>4.800,00</t>
        </is>
      </c>
      <c r="F193" s="4" t="inlineStr">
        <is>
          <t>500.00</t>
        </is>
      </c>
    </row>
    <row collapsed="false" customFormat="false" customHeight="false" hidden="false" ht="12.1" outlineLevel="0" r="194">
      <c r="A194" s="5" t="s">
        <f>=HYPERLINK("https://leilaoonline.net/lote/detalhe/313850", "5180")</f>
      </c>
      <c r="B194" s="4" t="s">
        <f>=HYPERLINK("https://leilaoonline.net/lote/detalhe/313850", " AUTOCLAVE LUFERCO")</f>
      </c>
      <c r="C194" s="4" t="inlineStr">
        <is>
          <t>Não vendido</t>
        </is>
      </c>
      <c r="D194" s="4" t="inlineStr">
        <is>
          <t>0</t>
        </is>
      </c>
      <c r="E194" s="5" t="inlineStr">
        <is>
          <t>4.800,00</t>
        </is>
      </c>
      <c r="F194" s="4" t="inlineStr">
        <is>
          <t>500.00</t>
        </is>
      </c>
    </row>
    <row collapsed="false" customFormat="false" customHeight="false" hidden="false" ht="12.1" outlineLevel="0" r="195">
      <c r="A195" s="5" t="s">
        <f>=HYPERLINK("https://leilaoonline.net/lote/detalhe/313843", "5181")</f>
      </c>
      <c r="B195" s="4" t="s">
        <f>=HYPERLINK("https://leilaoonline.net/lote/detalhe/313843", " MUFLA")</f>
      </c>
      <c r="C195" s="4" t="inlineStr">
        <is>
          <t>Não vendido</t>
        </is>
      </c>
      <c r="D195" s="4" t="inlineStr">
        <is>
          <t>0</t>
        </is>
      </c>
      <c r="E195" s="5" t="inlineStr">
        <is>
          <t>900,00</t>
        </is>
      </c>
      <c r="F195" s="4" t="inlineStr">
        <is>
          <t>100.00</t>
        </is>
      </c>
    </row>
    <row collapsed="false" customFormat="false" customHeight="false" hidden="false" ht="12.1" outlineLevel="0" r="196">
      <c r="A196" s="5" t="s">
        <f>=HYPERLINK("https://leilaoonline.net/lote/detalhe/313846", "5182")</f>
      </c>
      <c r="B196" s="4" t="s">
        <f>=HYPERLINK("https://leilaoonline.net/lote/detalhe/313846", " ESMERIL")</f>
      </c>
      <c r="C196" s="4" t="inlineStr">
        <is>
          <t>Não vendido</t>
        </is>
      </c>
      <c r="D196" s="4" t="inlineStr">
        <is>
          <t>0</t>
        </is>
      </c>
      <c r="E196" s="5" t="inlineStr">
        <is>
          <t>3.500,00</t>
        </is>
      </c>
      <c r="F196" s="4" t="inlineStr">
        <is>
          <t>300.00</t>
        </is>
      </c>
    </row>
    <row collapsed="false" customFormat="false" customHeight="false" hidden="false" ht="12.1" outlineLevel="0" r="197">
      <c r="A197" s="5" t="s">
        <f>=HYPERLINK("https://leilaoonline.net/lote/detalhe/313849", "5185")</f>
      </c>
      <c r="B197" s="4" t="s">
        <f>=HYPERLINK("https://leilaoonline.net/lote/detalhe/313849", " ROTULADORA PH-410")</f>
      </c>
      <c r="C197" s="4" t="inlineStr">
        <is>
          <t>Não vendido</t>
        </is>
      </c>
      <c r="D197" s="4" t="inlineStr">
        <is>
          <t>0</t>
        </is>
      </c>
      <c r="E197" s="5" t="inlineStr">
        <is>
          <t>5.400,00</t>
        </is>
      </c>
      <c r="F197" s="4" t="inlineStr">
        <is>
          <t>600.00</t>
        </is>
      </c>
    </row>
    <row collapsed="false" customFormat="false" customHeight="false" hidden="false" ht="12.1" outlineLevel="0" r="198">
      <c r="A198" s="5" t="s">
        <f>=HYPERLINK("https://leilaoonline.net/lote/detalhe/313847", "5186")</f>
      </c>
      <c r="B198" s="4" t="s">
        <f>=HYPERLINK("https://leilaoonline.net/lote/detalhe/313847", " ESTEIRA EM AÇO INOX C/ MOTORREDUTOR")</f>
      </c>
      <c r="C198" s="4" t="inlineStr">
        <is>
          <t>Não vendido</t>
        </is>
      </c>
      <c r="D198" s="4" t="inlineStr">
        <is>
          <t>0</t>
        </is>
      </c>
      <c r="E198" s="5" t="inlineStr">
        <is>
          <t>3.600,00</t>
        </is>
      </c>
      <c r="F198" s="4" t="inlineStr">
        <is>
          <t>400.00</t>
        </is>
      </c>
    </row>
    <row collapsed="false" customFormat="false" customHeight="false" hidden="false" ht="12.1" outlineLevel="0" r="199">
      <c r="A199" s="5" t="s">
        <f>=HYPERLINK("https://leilaoonline.net/lote/detalhe/313842", "5191")</f>
      </c>
      <c r="B199" s="4" t="s">
        <f>=HYPERLINK("https://leilaoonline.net/lote/detalhe/313842", " GERADOR DE ÁGUA QUENTE")</f>
      </c>
      <c r="C199" s="4" t="inlineStr">
        <is>
          <t>Não vendido</t>
        </is>
      </c>
      <c r="D199" s="4" t="inlineStr">
        <is>
          <t>0</t>
        </is>
      </c>
      <c r="E199" s="5" t="inlineStr">
        <is>
          <t>10.000,00</t>
        </is>
      </c>
      <c r="F199" s="4" t="inlineStr">
        <is>
          <t>1000.00</t>
        </is>
      </c>
    </row>
    <row collapsed="false" customFormat="false" customHeight="false" hidden="false" ht="12.1" outlineLevel="0" r="200">
      <c r="A200" s="5" t="s">
        <f>=HYPERLINK("https://leilaoonline.net/lote/detalhe/313845", "5195")</f>
      </c>
      <c r="B200" s="4" t="s">
        <f>=HYPERLINK("https://leilaoonline.net/lote/detalhe/313845", " FILTRO DE MANGAS")</f>
      </c>
      <c r="C200" s="4" t="inlineStr">
        <is>
          <t>Não vendido</t>
        </is>
      </c>
      <c r="D200" s="4" t="inlineStr">
        <is>
          <t>0</t>
        </is>
      </c>
      <c r="E200" s="5" t="inlineStr">
        <is>
          <t>10.000,00</t>
        </is>
      </c>
      <c r="F200" s="4" t="inlineStr">
        <is>
          <t>1000.00</t>
        </is>
      </c>
    </row>
    <row collapsed="false" customFormat="false" customHeight="false" hidden="false" ht="12.1" outlineLevel="0" r="201">
      <c r="A201" s="5" t="s">
        <f>=HYPERLINK("https://leilaoonline.net/lote/detalhe/313844", "5196")</f>
      </c>
      <c r="B201" s="4" t="s">
        <f>=HYPERLINK("https://leilaoonline.net/lote/detalhe/313844", " SERRA P/ METAIS COM ACIONAMENTO HIDRÁULICO")</f>
      </c>
      <c r="C201" s="4" t="inlineStr">
        <is>
          <t>Não vendido</t>
        </is>
      </c>
      <c r="D201" s="4" t="inlineStr">
        <is>
          <t>0</t>
        </is>
      </c>
      <c r="E201" s="5" t="inlineStr">
        <is>
          <t>4.800,00</t>
        </is>
      </c>
      <c r="F201" s="4" t="inlineStr">
        <is>
          <t>500.00</t>
        </is>
      </c>
    </row>
    <row collapsed="false" customFormat="false" customHeight="false" hidden="false" ht="12.1" outlineLevel="0" r="202">
      <c r="A202" s="5" t="s">
        <f>=HYPERLINK("https://leilaoonline.net/lote/detalhe/313853", "5199")</f>
      </c>
      <c r="B202" s="4" t="s">
        <f>=HYPERLINK("https://leilaoonline.net/lote/detalhe/313853", " 02 Tanques de inox de Aprox. 513 L. Medidas 100cm x 110cm x 120cm")</f>
      </c>
      <c r="C202" s="4" t="inlineStr">
        <is>
          <t>Não vendido</t>
        </is>
      </c>
      <c r="D202" s="4" t="inlineStr">
        <is>
          <t>0</t>
        </is>
      </c>
      <c r="E202" s="5" t="inlineStr">
        <is>
          <t>9.000,00</t>
        </is>
      </c>
      <c r="F202" s="4" t="inlineStr">
        <is>
          <t>250.00</t>
        </is>
      </c>
    </row>
    <row collapsed="false" customFormat="false" customHeight="false" hidden="false" ht="12.1" outlineLevel="0" r="203">
      <c r="A203" s="5" t="s">
        <f>=HYPERLINK("https://leilaoonline.net/lote/detalhe/313852", "5200")</f>
      </c>
      <c r="B203" s="4" t="s">
        <f>=HYPERLINK("https://leilaoonline.net/lote/detalhe/313852", " Tanque de inox de aprox. 1.500 L. Medidas: 184cm x 120cm x 100cm")</f>
      </c>
      <c r="C203" s="4" t="inlineStr">
        <is>
          <t>Não vendido</t>
        </is>
      </c>
      <c r="D203" s="4" t="inlineStr">
        <is>
          <t>0</t>
        </is>
      </c>
      <c r="E203" s="5" t="inlineStr">
        <is>
          <t>5.200,00</t>
        </is>
      </c>
      <c r="F203" s="4" t="inlineStr">
        <is>
          <t>250.00</t>
        </is>
      </c>
    </row>
    <row collapsed="false" customFormat="false" customHeight="false" hidden="false" ht="12.1" outlineLevel="0" r="204">
      <c r="A204" s="5" t="s">
        <f>=HYPERLINK("https://leilaoonline.net/lote/detalhe/313851", "5202")</f>
      </c>
      <c r="B204" s="4" t="s">
        <f>=HYPERLINK("https://leilaoonline.net/lote/detalhe/313851", " Peneira vibratória de inox 174cm x 550cm x 100cm")</f>
      </c>
      <c r="C204" s="4" t="inlineStr">
        <is>
          <t>Não vendido</t>
        </is>
      </c>
      <c r="D204" s="4" t="inlineStr">
        <is>
          <t>0</t>
        </is>
      </c>
      <c r="E204" s="5" t="inlineStr">
        <is>
          <t>12.000,00</t>
        </is>
      </c>
      <c r="F204" s="4" t="inlineStr">
        <is>
          <t>250.00</t>
        </is>
      </c>
    </row>
    <row collapsed="false" customFormat="false" customHeight="false" hidden="false" ht="12.1" outlineLevel="0" r="205">
      <c r="A205" s="5" t="s">
        <f>=HYPERLINK("https://leilaoonline.net/lote/detalhe/313858", "5206")</f>
      </c>
      <c r="B205" s="4" t="s">
        <f>=HYPERLINK("https://leilaoonline.net/lote/detalhe/313858", "[ VÍDEO ] 01 MOINHO DE FACA COM MOTOR WEG 10CV E BOCA DE 300MM")</f>
      </c>
      <c r="C205" s="4" t="inlineStr">
        <is>
          <t>Não vendido</t>
        </is>
      </c>
      <c r="D205" s="4" t="inlineStr">
        <is>
          <t>0</t>
        </is>
      </c>
      <c r="E205" s="5" t="inlineStr">
        <is>
          <t>12.000,00</t>
        </is>
      </c>
      <c r="F205" s="4" t="inlineStr">
        <is>
          <t>400.00</t>
        </is>
      </c>
    </row>
    <row collapsed="false" customFormat="false" customHeight="false" hidden="false" ht="12.1" outlineLevel="0" r="206">
      <c r="A206" s="5" t="s">
        <f>=HYPERLINK("https://leilaoonline.net/lote/detalhe/313859", "5208")</f>
      </c>
      <c r="B206" s="4" t="s">
        <f>=HYPERLINK("https://leilaoonline.net/lote/detalhe/313859", "01 BOMBA COM MOTOR A GASOLINA 6 CILINDROS")</f>
      </c>
      <c r="C206" s="4" t="inlineStr">
        <is>
          <t>Não vendido</t>
        </is>
      </c>
      <c r="D206" s="4" t="inlineStr">
        <is>
          <t>0</t>
        </is>
      </c>
      <c r="E206" s="5" t="inlineStr">
        <is>
          <t>4.500,00</t>
        </is>
      </c>
      <c r="F206" s="4" t="inlineStr">
        <is>
          <t>300.00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2026-09-02T06:12:23.00Z</dcterms:created>
  <dc:creator>Tellks Tecnologia</dc:creator>
  <cp:revision>0</cp:revision>
</cp:coreProperties>
</file>