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26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MÁQUINAS E COMPONENTES DIVERSOS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08/01/2026 15:00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Guilherme 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=HYPERLINK("https://leilaoonline.net/lote/detalhe/313365", "001")</f>
      </c>
      <c r="B11" s="4" t="s">
        <f>=HYPERLINK("https://leilaoonline.net/lote/detalhe/313365", " MOTOR DE TRAÇÃO CAT 345 / 349")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1.500,00</t>
        </is>
      </c>
      <c r="F11" s="4" t="inlineStr">
        <is>
          <t>150.00</t>
        </is>
      </c>
    </row>
    <row collapsed="false" customFormat="false" customHeight="false" hidden="false" ht="12.1" outlineLevel="0" r="12">
      <c r="A12" s="5" t="s">
        <f>=HYPERLINK("https://leilaoonline.net/lote/detalhe/313233", "002")</f>
      </c>
      <c r="B12" s="4" t="s">
        <f>=HYPERLINK("https://leilaoonline.net/lote/detalhe/313233", " MOTOR DE TRAÇÃO CAT 345C /349")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1.500,00</t>
        </is>
      </c>
      <c r="F12" s="4" t="inlineStr">
        <is>
          <t>150.00</t>
        </is>
      </c>
    </row>
    <row collapsed="false" customFormat="false" customHeight="false" hidden="false" ht="12.1" outlineLevel="0" r="13">
      <c r="A13" s="5" t="s">
        <f>=HYPERLINK("https://leilaoonline.net/lote/detalhe/313220", "003")</f>
      </c>
      <c r="B13" s="4" t="s">
        <f>=HYPERLINK("https://leilaoonline.net/lote/detalhe/313220", " MOTOR DE TRAÇÃO LIEBHEER")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1.500,00</t>
        </is>
      </c>
      <c r="F13" s="4" t="inlineStr">
        <is>
          <t>50.00</t>
        </is>
      </c>
    </row>
    <row collapsed="false" customFormat="false" customHeight="false" hidden="false" ht="12.1" outlineLevel="0" r="14">
      <c r="A14" s="5" t="s">
        <f>=HYPERLINK("https://leilaoonline.net/lote/detalhe/313358", "008")</f>
      </c>
      <c r="B14" s="4" t="s">
        <f>=HYPERLINK("https://leilaoonline.net/lote/detalhe/313358", " MOTOR DE TRAÇÃO CAT 345C")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1.500,00</t>
        </is>
      </c>
      <c r="F14" s="4" t="inlineStr">
        <is>
          <t>50.00</t>
        </is>
      </c>
    </row>
    <row collapsed="false" customFormat="false" customHeight="false" hidden="false" ht="12.1" outlineLevel="0" r="15">
      <c r="A15" s="5" t="s">
        <f>=HYPERLINK("https://leilaoonline.net/lote/detalhe/313184", "009")</f>
      </c>
      <c r="B15" s="4" t="s">
        <f>=HYPERLINK("https://leilaoonline.net/lote/detalhe/313184", " MOTOR DE TRAÇÃO KOMATSU PC600")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1.500,00</t>
        </is>
      </c>
      <c r="F15" s="4" t="inlineStr">
        <is>
          <t>50.00</t>
        </is>
      </c>
    </row>
    <row collapsed="false" customFormat="false" customHeight="false" hidden="false" ht="12.1" outlineLevel="0" r="16">
      <c r="A16" s="5" t="s">
        <f>=HYPERLINK("https://leilaoonline.net/lote/detalhe/313194", "013")</f>
      </c>
      <c r="B16" s="4" t="s">
        <f>=HYPERLINK("https://leilaoonline.net/lote/detalhe/313194", " MOTOR DE TRAÇÃO KOMATSU PC600")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1.500,00</t>
        </is>
      </c>
      <c r="F16" s="4" t="inlineStr">
        <is>
          <t>50.00</t>
        </is>
      </c>
    </row>
    <row collapsed="false" customFormat="false" customHeight="false" hidden="false" ht="12.1" outlineLevel="0" r="17">
      <c r="A17" s="5" t="s">
        <f>=HYPERLINK("https://leilaoonline.net/lote/detalhe/313344", "014")</f>
      </c>
      <c r="B17" s="4" t="s">
        <f>=HYPERLINK("https://leilaoonline.net/lote/detalhe/313344", " MOTOR DE TRAÇÃO CAT 345C")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1.500,00</t>
        </is>
      </c>
      <c r="F17" s="4" t="inlineStr">
        <is>
          <t>50.00</t>
        </is>
      </c>
    </row>
    <row collapsed="false" customFormat="false" customHeight="false" hidden="false" ht="12.1" outlineLevel="0" r="18">
      <c r="A18" s="5" t="s">
        <f>=HYPERLINK("https://leilaoonline.net/lote/detalhe/313351", "015")</f>
      </c>
      <c r="B18" s="4" t="s">
        <f>=HYPERLINK("https://leilaoonline.net/lote/detalhe/313351", " MOTOR DE TRAÇÃO CAT 345C")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1.500,00</t>
        </is>
      </c>
      <c r="F18" s="4" t="inlineStr">
        <is>
          <t>50.00</t>
        </is>
      </c>
    </row>
    <row collapsed="false" customFormat="false" customHeight="false" hidden="false" ht="12.1" outlineLevel="0" r="19">
      <c r="A19" s="5" t="s">
        <f>=HYPERLINK("https://leilaoonline.net/lote/detalhe/313204", "018")</f>
      </c>
      <c r="B19" s="4" t="s">
        <f>=HYPERLINK("https://leilaoonline.net/lote/detalhe/313204", " MOTOR DE TRAÇÃO LIEBHEER")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1.500,00</t>
        </is>
      </c>
      <c r="F19" s="4" t="inlineStr">
        <is>
          <t>50.00</t>
        </is>
      </c>
    </row>
    <row collapsed="false" customFormat="false" customHeight="false" hidden="false" ht="12.1" outlineLevel="0" r="20">
      <c r="A20" s="5" t="s">
        <f>=HYPERLINK("https://leilaoonline.net/lote/detalhe/313245", "020")</f>
      </c>
      <c r="B20" s="4" t="s">
        <f>=HYPERLINK("https://leilaoonline.net/lote/detalhe/313245", " CABINE LIUGONG (VAZIA)")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2.000,00</t>
        </is>
      </c>
      <c r="F20" s="4" t="inlineStr">
        <is>
          <t>200.00</t>
        </is>
      </c>
    </row>
    <row collapsed="false" customFormat="false" customHeight="false" hidden="false" ht="12.1" outlineLevel="0" r="21">
      <c r="A21" s="5" t="s">
        <f>=HYPERLINK("https://leilaoonline.net/lote/detalhe/313246", "021")</f>
      </c>
      <c r="B21" s="4" t="s">
        <f>=HYPERLINK("https://leilaoonline.net/lote/detalhe/313246", " CABINE LIEBHEER (VAZIA)")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2.000,00</t>
        </is>
      </c>
      <c r="F21" s="4" t="inlineStr">
        <is>
          <t>200.00</t>
        </is>
      </c>
    </row>
    <row collapsed="false" customFormat="false" customHeight="false" hidden="false" ht="12.1" outlineLevel="0" r="22">
      <c r="A22" s="5" t="s">
        <f>=HYPERLINK("https://leilaoonline.net/lote/detalhe/313370", "022")</f>
      </c>
      <c r="B22" s="4" t="s">
        <f>=HYPERLINK("https://leilaoonline.net/lote/detalhe/313370", " CABINE DOOSAN (VAZIA)")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2.000,00</t>
        </is>
      </c>
      <c r="F22" s="4" t="inlineStr">
        <is>
          <t>200.00</t>
        </is>
      </c>
    </row>
    <row collapsed="false" customFormat="false" customHeight="false" hidden="false" ht="12.1" outlineLevel="0" r="23">
      <c r="A23" s="5" t="s">
        <f>=HYPERLINK("https://leilaoonline.net/lote/detalhe/313247", "023")</f>
      </c>
      <c r="B23" s="4" t="s">
        <f>=HYPERLINK("https://leilaoonline.net/lote/detalhe/313247", " CABINE DOOSAN (VAZIA)")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2.000,00</t>
        </is>
      </c>
      <c r="F23" s="4" t="inlineStr">
        <is>
          <t>200.00</t>
        </is>
      </c>
    </row>
    <row collapsed="false" customFormat="false" customHeight="false" hidden="false" ht="12.1" outlineLevel="0" r="24">
      <c r="A24" s="5" t="s">
        <f>=HYPERLINK("https://leilaoonline.net/lote/detalhe/313248", "024")</f>
      </c>
      <c r="B24" s="4" t="s">
        <f>=HYPERLINK("https://leilaoonline.net/lote/detalhe/313248", " CABINE CAT (VAZIA)")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2.000,00</t>
        </is>
      </c>
      <c r="F24" s="4" t="inlineStr">
        <is>
          <t>200.00</t>
        </is>
      </c>
    </row>
    <row collapsed="false" customFormat="false" customHeight="false" hidden="false" ht="12.1" outlineLevel="0" r="25">
      <c r="A25" s="5" t="s">
        <f>=HYPERLINK("https://leilaoonline.net/lote/detalhe/313371", "025")</f>
      </c>
      <c r="B25" s="4" t="s">
        <f>=HYPERLINK("https://leilaoonline.net/lote/detalhe/313371", " CABINE CAT 966H (VAZIA )")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2.000,00</t>
        </is>
      </c>
      <c r="F25" s="4" t="inlineStr">
        <is>
          <t>200.00</t>
        </is>
      </c>
    </row>
    <row collapsed="false" customFormat="false" customHeight="false" hidden="false" ht="12.1" outlineLevel="0" r="26">
      <c r="A26" s="5" t="s">
        <f>=HYPERLINK("https://leilaoonline.net/lote/detalhe/313372", "026")</f>
      </c>
      <c r="B26" s="4" t="s">
        <f>=HYPERLINK("https://leilaoonline.net/lote/detalhe/313372", " CABINE CAT 950H (VAZIA )")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2.000,00</t>
        </is>
      </c>
      <c r="F26" s="4" t="inlineStr">
        <is>
          <t>200.00</t>
        </is>
      </c>
    </row>
    <row collapsed="false" customFormat="false" customHeight="false" hidden="false" ht="12.1" outlineLevel="0" r="27">
      <c r="A27" s="5" t="s">
        <f>=HYPERLINK("https://leilaoonline.net/lote/detalhe/313373", "027")</f>
      </c>
      <c r="B27" s="4" t="s">
        <f>=HYPERLINK("https://leilaoonline.net/lote/detalhe/313373", " CABINE CAT 950H ( VAZIA )")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2.000,00</t>
        </is>
      </c>
      <c r="F27" s="4" t="inlineStr">
        <is>
          <t>200.00</t>
        </is>
      </c>
    </row>
    <row collapsed="false" customFormat="false" customHeight="false" hidden="false" ht="12.1" outlineLevel="0" r="28">
      <c r="A28" s="5" t="s">
        <f>=HYPERLINK("https://leilaoonline.net/lote/detalhe/313249", "028")</f>
      </c>
      <c r="B28" s="4" t="s">
        <f>=HYPERLINK("https://leilaoonline.net/lote/detalhe/313249", " CABINE LIEBHEER (VAZIA )")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2.000,00</t>
        </is>
      </c>
      <c r="F28" s="4" t="inlineStr">
        <is>
          <t>200.00</t>
        </is>
      </c>
    </row>
    <row collapsed="false" customFormat="false" customHeight="false" hidden="false" ht="12.1" outlineLevel="0" r="29">
      <c r="A29" s="5" t="s">
        <f>=HYPERLINK("https://leilaoonline.net/lote/detalhe/313250", "029")</f>
      </c>
      <c r="B29" s="4" t="s">
        <f>=HYPERLINK("https://leilaoonline.net/lote/detalhe/313250", " CABINE LIEBHEER ( VAZIA )")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2.000,00</t>
        </is>
      </c>
      <c r="F29" s="4" t="inlineStr">
        <is>
          <t>200.00</t>
        </is>
      </c>
    </row>
    <row collapsed="false" customFormat="false" customHeight="false" hidden="false" ht="12.1" outlineLevel="0" r="30">
      <c r="A30" s="5" t="s">
        <f>=HYPERLINK("https://leilaoonline.net/lote/detalhe/313251", "030")</f>
      </c>
      <c r="B30" s="4" t="s">
        <f>=HYPERLINK("https://leilaoonline.net/lote/detalhe/313251", " CABINE LIEBHEER (VAZIA )")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2.000,00</t>
        </is>
      </c>
      <c r="F30" s="4" t="inlineStr">
        <is>
          <t>200.00</t>
        </is>
      </c>
    </row>
    <row collapsed="false" customFormat="false" customHeight="false" hidden="false" ht="12.1" outlineLevel="0" r="31">
      <c r="A31" s="5" t="s">
        <f>=HYPERLINK("https://leilaoonline.net/lote/detalhe/313374", "031")</f>
      </c>
      <c r="B31" s="4" t="s">
        <f>=HYPERLINK("https://leilaoonline.net/lote/detalhe/313374", " CABINE LIEBHEER ( VAZIA )")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2.000,00</t>
        </is>
      </c>
      <c r="F31" s="4" t="inlineStr">
        <is>
          <t>200.00</t>
        </is>
      </c>
    </row>
    <row collapsed="false" customFormat="false" customHeight="false" hidden="false" ht="12.1" outlineLevel="0" r="32">
      <c r="A32" s="5" t="s">
        <f>=HYPERLINK("https://leilaoonline.net/lote/detalhe/313375", "032")</f>
      </c>
      <c r="B32" s="4" t="s">
        <f>=HYPERLINK("https://leilaoonline.net/lote/detalhe/313375", " CABINE CAT 950H ( VAZIA )")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2.000,00</t>
        </is>
      </c>
      <c r="F32" s="4" t="inlineStr">
        <is>
          <t>200.00</t>
        </is>
      </c>
    </row>
    <row collapsed="false" customFormat="false" customHeight="false" hidden="false" ht="12.1" outlineLevel="0" r="33">
      <c r="A33" s="5" t="s">
        <f>=HYPERLINK("https://leilaoonline.net/lote/detalhe/313252", "033")</f>
      </c>
      <c r="B33" s="4" t="s">
        <f>=HYPERLINK("https://leilaoonline.net/lote/detalhe/313252", " CABINE CAT ( VAZIA )")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2.000,00</t>
        </is>
      </c>
      <c r="F33" s="4" t="inlineStr">
        <is>
          <t>200.00</t>
        </is>
      </c>
    </row>
    <row collapsed="false" customFormat="false" customHeight="false" hidden="false" ht="12.1" outlineLevel="0" r="34">
      <c r="A34" s="5" t="s">
        <f>=HYPERLINK("https://leilaoonline.net/lote/detalhe/313253", "034")</f>
      </c>
      <c r="B34" s="4" t="s">
        <f>=HYPERLINK("https://leilaoonline.net/lote/detalhe/313253", " CABINE CAT 140M ( VAZIA )")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2.000,00</t>
        </is>
      </c>
      <c r="F34" s="4" t="inlineStr">
        <is>
          <t>200.00</t>
        </is>
      </c>
    </row>
    <row collapsed="false" customFormat="false" customHeight="false" hidden="false" ht="12.1" outlineLevel="0" r="35">
      <c r="A35" s="5" t="s">
        <f>=HYPERLINK("https://leilaoonline.net/lote/detalhe/313376", "035")</f>
      </c>
      <c r="B35" s="4" t="s">
        <f>=HYPERLINK("https://leilaoonline.net/lote/detalhe/313376", " CABINE JCB 330 ( VAZIA )")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2.000,00</t>
        </is>
      </c>
      <c r="F35" s="4" t="inlineStr">
        <is>
          <t>200.00</t>
        </is>
      </c>
    </row>
    <row collapsed="false" customFormat="false" customHeight="false" hidden="false" ht="12.1" outlineLevel="0" r="36">
      <c r="A36" s="5" t="s">
        <f>=HYPERLINK("https://leilaoonline.net/lote/detalhe/313377", "036")</f>
      </c>
      <c r="B36" s="4" t="s">
        <f>=HYPERLINK("https://leilaoonline.net/lote/detalhe/313377", " CABINE DOOSAN ( VAZIA )")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2.000,00</t>
        </is>
      </c>
      <c r="F36" s="4" t="inlineStr">
        <is>
          <t>200.00</t>
        </is>
      </c>
    </row>
    <row collapsed="false" customFormat="false" customHeight="false" hidden="false" ht="12.1" outlineLevel="0" r="37">
      <c r="A37" s="5" t="s">
        <f>=HYPERLINK("https://leilaoonline.net/lote/detalhe/313378", "037")</f>
      </c>
      <c r="B37" s="4" t="s">
        <f>=HYPERLINK("https://leilaoonline.net/lote/detalhe/313378", " CABINE CAT 950H (VAZIA )")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2.000,00</t>
        </is>
      </c>
      <c r="F37" s="4" t="inlineStr">
        <is>
          <t>200.00</t>
        </is>
      </c>
    </row>
    <row collapsed="false" customFormat="false" customHeight="false" hidden="false" ht="12.1" outlineLevel="0" r="38">
      <c r="A38" s="5" t="s">
        <f>=HYPERLINK("https://leilaoonline.net/lote/detalhe/313379", "038")</f>
      </c>
      <c r="B38" s="4" t="s">
        <f>=HYPERLINK("https://leilaoonline.net/lote/detalhe/313379", " CABINE CAT 938H ( VAZIA )")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2.000,00</t>
        </is>
      </c>
      <c r="F38" s="4" t="inlineStr">
        <is>
          <t>200.00</t>
        </is>
      </c>
    </row>
    <row collapsed="false" customFormat="false" customHeight="false" hidden="false" ht="12.1" outlineLevel="0" r="39">
      <c r="A39" s="5" t="s">
        <f>=HYPERLINK("https://leilaoonline.net/lote/detalhe/313380", "039")</f>
      </c>
      <c r="B39" s="4" t="s">
        <f>=HYPERLINK("https://leilaoonline.net/lote/detalhe/313380", " CABINE CAT 321 DL (VAZIA )")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2.000,00</t>
        </is>
      </c>
      <c r="F39" s="4" t="inlineStr">
        <is>
          <t>200.00</t>
        </is>
      </c>
    </row>
    <row collapsed="false" customFormat="false" customHeight="false" hidden="false" ht="12.1" outlineLevel="0" r="40">
      <c r="A40" s="5" t="s">
        <f>=HYPERLINK("https://leilaoonline.net/lote/detalhe/313254", "040")</f>
      </c>
      <c r="B40" s="4" t="s">
        <f>=HYPERLINK("https://leilaoonline.net/lote/detalhe/313254", " CABINE CAT 960F ( VAZIA )")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2.000,00</t>
        </is>
      </c>
      <c r="F40" s="4" t="inlineStr">
        <is>
          <t>200.00</t>
        </is>
      </c>
    </row>
    <row collapsed="false" customFormat="false" customHeight="false" hidden="false" ht="12.1" outlineLevel="0" r="41">
      <c r="A41" s="5" t="s">
        <f>=HYPERLINK("https://leilaoonline.net/lote/detalhe/313381", "041")</f>
      </c>
      <c r="B41" s="4" t="s">
        <f>=HYPERLINK("https://leilaoonline.net/lote/detalhe/313381", " CABINE CAT 962G ( VAZIA )")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2.000,00</t>
        </is>
      </c>
      <c r="F41" s="4" t="inlineStr">
        <is>
          <t>200.00</t>
        </is>
      </c>
    </row>
    <row collapsed="false" customFormat="false" customHeight="false" hidden="false" ht="12.1" outlineLevel="0" r="42">
      <c r="A42" s="5" t="s">
        <f>=HYPERLINK("https://leilaoonline.net/lote/detalhe/313255", "042")</f>
      </c>
      <c r="B42" s="4" t="s">
        <f>=HYPERLINK("https://leilaoonline.net/lote/detalhe/313255", " CABINE CAT ( VAZIA )")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2.000,00</t>
        </is>
      </c>
      <c r="F42" s="4" t="inlineStr">
        <is>
          <t>20.00</t>
        </is>
      </c>
    </row>
    <row collapsed="false" customFormat="false" customHeight="false" hidden="false" ht="12.1" outlineLevel="0" r="43">
      <c r="A43" s="5" t="s">
        <f>=HYPERLINK("https://leilaoonline.net/lote/detalhe/313257", "043")</f>
      </c>
      <c r="B43" s="4" t="s">
        <f>=HYPERLINK("https://leilaoonline.net/lote/detalhe/313257", " CABINE CAT 950F ( VAZIA )")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2.000,00</t>
        </is>
      </c>
      <c r="F43" s="4" t="inlineStr">
        <is>
          <t>200.00</t>
        </is>
      </c>
    </row>
    <row collapsed="false" customFormat="false" customHeight="false" hidden="false" ht="12.1" outlineLevel="0" r="44">
      <c r="A44" s="5" t="s">
        <f>=HYPERLINK("https://leilaoonline.net/lote/detalhe/313256", "044")</f>
      </c>
      <c r="B44" s="4" t="s">
        <f>=HYPERLINK("https://leilaoonline.net/lote/detalhe/313256", " CABINE KOMATSU W.A380 ( VAZIA )")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3.000,00</t>
        </is>
      </c>
      <c r="F44" s="4" t="inlineStr">
        <is>
          <t>300.00</t>
        </is>
      </c>
    </row>
    <row collapsed="false" customFormat="false" customHeight="false" hidden="false" ht="12.1" outlineLevel="0" r="45">
      <c r="A45" s="5" t="s">
        <f>=HYPERLINK("https://leilaoonline.net/lote/detalhe/313258", "046")</f>
      </c>
      <c r="B45" s="4" t="s">
        <f>=HYPERLINK("https://leilaoonline.net/lote/detalhe/313258", " CABINE CAT W130 (VAZIA )")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1.000,00</t>
        </is>
      </c>
      <c r="F45" s="4" t="inlineStr">
        <is>
          <t>100.00</t>
        </is>
      </c>
    </row>
    <row collapsed="false" customFormat="false" customHeight="false" hidden="false" ht="12.1" outlineLevel="0" r="46">
      <c r="A46" s="5" t="s">
        <f>=HYPERLINK("https://leilaoonline.net/lote/detalhe/313259", "047")</f>
      </c>
      <c r="B46" s="4" t="s">
        <f>=HYPERLINK("https://leilaoonline.net/lote/detalhe/313259", " CABINE DOOSAN ( VAZIA )")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2.000,00</t>
        </is>
      </c>
      <c r="F46" s="4" t="inlineStr">
        <is>
          <t>200.00</t>
        </is>
      </c>
    </row>
    <row collapsed="false" customFormat="false" customHeight="false" hidden="false" ht="12.1" outlineLevel="0" r="47">
      <c r="A47" s="5" t="s">
        <f>=HYPERLINK("https://leilaoonline.net/lote/detalhe/313382", "048")</f>
      </c>
      <c r="B47" s="4" t="s">
        <f>=HYPERLINK("https://leilaoonline.net/lote/detalhe/313382", " CABINE CAT 966 R (VAZIA)")</f>
      </c>
      <c r="C47" s="4" t="inlineStr">
        <is>
          <t>Não vendido</t>
        </is>
      </c>
      <c r="D47" s="4" t="inlineStr">
        <is>
          <t>0</t>
        </is>
      </c>
      <c r="E47" s="5" t="inlineStr">
        <is>
          <t>1.000,00</t>
        </is>
      </c>
      <c r="F47" s="4" t="inlineStr">
        <is>
          <t>100.00</t>
        </is>
      </c>
    </row>
    <row collapsed="false" customFormat="false" customHeight="false" hidden="false" ht="12.1" outlineLevel="0" r="48">
      <c r="A48" s="5" t="s">
        <f>=HYPERLINK("https://leilaoonline.net/lote/detalhe/313383", "049")</f>
      </c>
      <c r="B48" s="4" t="s">
        <f>=HYPERLINK("https://leilaoonline.net/lote/detalhe/313383", " CABINE CAT 135H ( VAZIA )")</f>
      </c>
      <c r="C48" s="4" t="inlineStr">
        <is>
          <t>Não vendido</t>
        </is>
      </c>
      <c r="D48" s="4" t="inlineStr">
        <is>
          <t>0</t>
        </is>
      </c>
      <c r="E48" s="5" t="inlineStr">
        <is>
          <t>3.000,00</t>
        </is>
      </c>
      <c r="F48" s="4" t="inlineStr">
        <is>
          <t>300.00</t>
        </is>
      </c>
    </row>
    <row collapsed="false" customFormat="false" customHeight="false" hidden="false" ht="12.1" outlineLevel="0" r="49">
      <c r="A49" s="5" t="s">
        <f>=HYPERLINK("https://leilaoonline.net/lote/detalhe/313260", "050")</f>
      </c>
      <c r="B49" s="4" t="s">
        <f>=HYPERLINK("https://leilaoonline.net/lote/detalhe/313260", " CABINE LIEBHER ( VAZIA )")</f>
      </c>
      <c r="C49" s="4" t="inlineStr">
        <is>
          <t>Não vendido</t>
        </is>
      </c>
      <c r="D49" s="4" t="inlineStr">
        <is>
          <t>0</t>
        </is>
      </c>
      <c r="E49" s="5" t="inlineStr">
        <is>
          <t>2.000,00</t>
        </is>
      </c>
      <c r="F49" s="4" t="inlineStr">
        <is>
          <t>200.00</t>
        </is>
      </c>
    </row>
    <row collapsed="false" customFormat="false" customHeight="false" hidden="false" ht="12.1" outlineLevel="0" r="50">
      <c r="A50" s="5" t="s">
        <f>=HYPERLINK("https://leilaoonline.net/lote/detalhe/313261", "051")</f>
      </c>
      <c r="B50" s="4" t="s">
        <f>=HYPERLINK("https://leilaoonline.net/lote/detalhe/313261", " CABINE LIEBEER (VAZIA )")</f>
      </c>
      <c r="C50" s="4" t="inlineStr">
        <is>
          <t>Não vendido</t>
        </is>
      </c>
      <c r="D50" s="4" t="inlineStr">
        <is>
          <t>0</t>
        </is>
      </c>
      <c r="E50" s="5" t="inlineStr">
        <is>
          <t>2.000,00</t>
        </is>
      </c>
      <c r="F50" s="4" t="inlineStr">
        <is>
          <t>200.00</t>
        </is>
      </c>
    </row>
    <row collapsed="false" customFormat="false" customHeight="false" hidden="false" ht="12.1" outlineLevel="0" r="51">
      <c r="A51" s="5" t="s">
        <f>=HYPERLINK("https://leilaoonline.net/lote/detalhe/313182", "052")</f>
      </c>
      <c r="B51" s="4" t="s">
        <f>=HYPERLINK("https://leilaoonline.net/lote/detalhe/313182", " MOTOR DE GIRO KOMATSU PC400")</f>
      </c>
      <c r="C51" s="4" t="inlineStr">
        <is>
          <t>Não vendido</t>
        </is>
      </c>
      <c r="D51" s="4" t="inlineStr">
        <is>
          <t>0</t>
        </is>
      </c>
      <c r="E51" s="5" t="inlineStr">
        <is>
          <t>2.000,00</t>
        </is>
      </c>
      <c r="F51" s="4" t="inlineStr">
        <is>
          <t>50.00</t>
        </is>
      </c>
    </row>
    <row collapsed="false" customFormat="false" customHeight="false" hidden="false" ht="12.1" outlineLevel="0" r="52">
      <c r="A52" s="5" t="s">
        <f>=HYPERLINK("https://leilaoonline.net/lote/detalhe/313342", "053")</f>
      </c>
      <c r="B52" s="4" t="s">
        <f>=HYPERLINK("https://leilaoonline.net/lote/detalhe/313342", " MOTOR DE GIRO CAT 345C")</f>
      </c>
      <c r="C52" s="4" t="inlineStr">
        <is>
          <t>Não vendido</t>
        </is>
      </c>
      <c r="D52" s="4" t="inlineStr">
        <is>
          <t>1</t>
        </is>
      </c>
      <c r="E52" s="5" t="inlineStr">
        <is>
          <t>2.000,00</t>
        </is>
      </c>
      <c r="F52" s="4" t="inlineStr">
        <is>
          <t>50.00</t>
        </is>
      </c>
    </row>
    <row collapsed="false" customFormat="false" customHeight="false" hidden="false" ht="12.1" outlineLevel="0" r="53">
      <c r="A53" s="5" t="s">
        <f>=HYPERLINK("https://leilaoonline.net/lote/detalhe/313197", "054")</f>
      </c>
      <c r="B53" s="4" t="s">
        <f>=HYPERLINK("https://leilaoonline.net/lote/detalhe/313197", " MOTOR DE GIRO CAT")</f>
      </c>
      <c r="C53" s="4" t="inlineStr">
        <is>
          <t>Não vendido</t>
        </is>
      </c>
      <c r="D53" s="4" t="inlineStr">
        <is>
          <t>0</t>
        </is>
      </c>
      <c r="E53" s="5" t="inlineStr">
        <is>
          <t>2.000,00</t>
        </is>
      </c>
      <c r="F53" s="4" t="inlineStr">
        <is>
          <t>50.00</t>
        </is>
      </c>
    </row>
    <row collapsed="false" customFormat="false" customHeight="false" hidden="false" ht="12.1" outlineLevel="0" r="54">
      <c r="A54" s="5" t="s">
        <f>=HYPERLINK("https://leilaoonline.net/lote/detalhe/313181", "055")</f>
      </c>
      <c r="B54" s="4" t="s">
        <f>=HYPERLINK("https://leilaoonline.net/lote/detalhe/313181", " MOTOR DE GIRO KOMATSU PC 600")</f>
      </c>
      <c r="C54" s="4" t="inlineStr">
        <is>
          <t>Não vendido</t>
        </is>
      </c>
      <c r="D54" s="4" t="inlineStr">
        <is>
          <t>0</t>
        </is>
      </c>
      <c r="E54" s="5" t="inlineStr">
        <is>
          <t>2.000,00</t>
        </is>
      </c>
      <c r="F54" s="4" t="inlineStr">
        <is>
          <t>50.00</t>
        </is>
      </c>
    </row>
    <row collapsed="false" customFormat="false" customHeight="false" hidden="false" ht="12.1" outlineLevel="0" r="55">
      <c r="A55" s="5" t="s">
        <f>=HYPERLINK("https://leilaoonline.net/lote/detalhe/313343", "056")</f>
      </c>
      <c r="B55" s="4" t="s">
        <f>=HYPERLINK("https://leilaoonline.net/lote/detalhe/313343", " MOTOR DE GIRO JCB 330")</f>
      </c>
      <c r="C55" s="4" t="inlineStr">
        <is>
          <t>Não vendido</t>
        </is>
      </c>
      <c r="D55" s="4" t="inlineStr">
        <is>
          <t>0</t>
        </is>
      </c>
      <c r="E55" s="5" t="inlineStr">
        <is>
          <t>2.000,00</t>
        </is>
      </c>
      <c r="F55" s="4" t="inlineStr">
        <is>
          <t>50.00</t>
        </is>
      </c>
    </row>
    <row collapsed="false" customFormat="false" customHeight="false" hidden="false" ht="12.1" outlineLevel="0" r="56">
      <c r="A56" s="5" t="s">
        <f>=HYPERLINK("https://leilaoonline.net/lote/detalhe/313216", "057")</f>
      </c>
      <c r="B56" s="4" t="s">
        <f>=HYPERLINK("https://leilaoonline.net/lote/detalhe/313216", " MOTOR DE GIRO KOMATSU PC600")</f>
      </c>
      <c r="C56" s="4" t="inlineStr">
        <is>
          <t>Não vendido</t>
        </is>
      </c>
      <c r="D56" s="4" t="inlineStr">
        <is>
          <t>0</t>
        </is>
      </c>
      <c r="E56" s="5" t="inlineStr">
        <is>
          <t>2.000,00</t>
        </is>
      </c>
      <c r="F56" s="4" t="inlineStr">
        <is>
          <t>50.00</t>
        </is>
      </c>
    </row>
    <row collapsed="false" customFormat="false" customHeight="false" hidden="false" ht="12.1" outlineLevel="0" r="57">
      <c r="A57" s="5" t="s">
        <f>=HYPERLINK("https://leilaoonline.net/lote/detalhe/313357", "058")</f>
      </c>
      <c r="B57" s="4" t="s">
        <f>=HYPERLINK("https://leilaoonline.net/lote/detalhe/313357", " MOTOR DE GIRO CAT 320 DL")</f>
      </c>
      <c r="C57" s="4" t="inlineStr">
        <is>
          <t>Não vendido</t>
        </is>
      </c>
      <c r="D57" s="4" t="inlineStr">
        <is>
          <t>0</t>
        </is>
      </c>
      <c r="E57" s="5" t="inlineStr">
        <is>
          <t>2.000,00</t>
        </is>
      </c>
      <c r="F57" s="4" t="inlineStr">
        <is>
          <t>50.00</t>
        </is>
      </c>
    </row>
    <row collapsed="false" customFormat="false" customHeight="false" hidden="false" ht="12.1" outlineLevel="0" r="58">
      <c r="A58" s="5" t="s">
        <f>=HYPERLINK("https://leilaoonline.net/lote/detalhe/313355", "059")</f>
      </c>
      <c r="B58" s="4" t="s">
        <f>=HYPERLINK("https://leilaoonline.net/lote/detalhe/313355", " MOTOR DE GIRO KOMATSU PC 600")</f>
      </c>
      <c r="C58" s="4" t="inlineStr">
        <is>
          <t>Não vendido</t>
        </is>
      </c>
      <c r="D58" s="4" t="inlineStr">
        <is>
          <t>0</t>
        </is>
      </c>
      <c r="E58" s="5" t="inlineStr">
        <is>
          <t>2.000,00</t>
        </is>
      </c>
      <c r="F58" s="4" t="inlineStr">
        <is>
          <t>50.00</t>
        </is>
      </c>
    </row>
    <row collapsed="false" customFormat="false" customHeight="false" hidden="false" ht="12.1" outlineLevel="0" r="59">
      <c r="A59" s="5" t="s">
        <f>=HYPERLINK("https://leilaoonline.net/lote/detalhe/313213", "060")</f>
      </c>
      <c r="B59" s="4" t="s">
        <f>=HYPERLINK("https://leilaoonline.net/lote/detalhe/313213", " MOTOR DE GIRO CAT")</f>
      </c>
      <c r="C59" s="4" t="inlineStr">
        <is>
          <t>Não vendido</t>
        </is>
      </c>
      <c r="D59" s="4" t="inlineStr">
        <is>
          <t>0</t>
        </is>
      </c>
      <c r="E59" s="5" t="inlineStr">
        <is>
          <t>2.000,00</t>
        </is>
      </c>
      <c r="F59" s="4" t="inlineStr">
        <is>
          <t>50.00</t>
        </is>
      </c>
    </row>
    <row collapsed="false" customFormat="false" customHeight="false" hidden="false" ht="12.1" outlineLevel="0" r="60">
      <c r="A60" s="5" t="s">
        <f>=HYPERLINK("https://leilaoonline.net/lote/detalhe/313176", "061")</f>
      </c>
      <c r="B60" s="4" t="s">
        <f>=HYPERLINK("https://leilaoonline.net/lote/detalhe/313176", " TRANSMISSÃO CAT D8N")</f>
      </c>
      <c r="C60" s="4" t="inlineStr">
        <is>
          <t>Não vendido</t>
        </is>
      </c>
      <c r="D60" s="4" t="inlineStr">
        <is>
          <t>0</t>
        </is>
      </c>
      <c r="E60" s="5" t="inlineStr">
        <is>
          <t>2.000,00</t>
        </is>
      </c>
      <c r="F60" s="4" t="inlineStr">
        <is>
          <t>50.00</t>
        </is>
      </c>
    </row>
    <row collapsed="false" customFormat="false" customHeight="false" hidden="false" ht="12.1" outlineLevel="0" r="61">
      <c r="A61" s="5" t="s">
        <f>=HYPERLINK("https://leilaoonline.net/lote/detalhe/313196", "063")</f>
      </c>
      <c r="B61" s="4" t="s">
        <f>=HYPERLINK("https://leilaoonline.net/lote/detalhe/313196", " TRANSMISSÃO CAT D4E")</f>
      </c>
      <c r="C61" s="4" t="inlineStr">
        <is>
          <t>Não vendido</t>
        </is>
      </c>
      <c r="D61" s="4" t="inlineStr">
        <is>
          <t>0</t>
        </is>
      </c>
      <c r="E61" s="5" t="inlineStr">
        <is>
          <t>2.000,00</t>
        </is>
      </c>
      <c r="F61" s="4" t="inlineStr">
        <is>
          <t>50.00</t>
        </is>
      </c>
    </row>
    <row collapsed="false" customFormat="false" customHeight="false" hidden="false" ht="12.1" outlineLevel="0" r="62">
      <c r="A62" s="5" t="s">
        <f>=HYPERLINK("https://leilaoonline.net/lote/detalhe/313757", "064")</f>
      </c>
      <c r="B62" s="4" t="s">
        <f>=HYPERLINK("https://leilaoonline.net/lote/detalhe/313757", " TRANSMISSÃO CAT 621B")</f>
      </c>
      <c r="C62" s="4" t="inlineStr">
        <is>
          <t>Não vendido</t>
        </is>
      </c>
      <c r="D62" s="4" t="inlineStr">
        <is>
          <t>0</t>
        </is>
      </c>
      <c r="E62" s="5" t="inlineStr">
        <is>
          <t>2.000,00</t>
        </is>
      </c>
      <c r="F62" s="4" t="inlineStr">
        <is>
          <t>50.00</t>
        </is>
      </c>
    </row>
    <row collapsed="false" customFormat="false" customHeight="false" hidden="false" ht="12.1" outlineLevel="0" r="63">
      <c r="A63" s="5" t="s">
        <f>=HYPERLINK("https://leilaoonline.net/lote/detalhe/313174", "065")</f>
      </c>
      <c r="B63" s="4" t="s">
        <f>=HYPERLINK("https://leilaoonline.net/lote/detalhe/313174", " TRANSMISSÃO CAT D7E")</f>
      </c>
      <c r="C63" s="4" t="inlineStr">
        <is>
          <t>Não vendido</t>
        </is>
      </c>
      <c r="D63" s="4" t="inlineStr">
        <is>
          <t>0</t>
        </is>
      </c>
      <c r="E63" s="5" t="inlineStr">
        <is>
          <t>2.000,00</t>
        </is>
      </c>
      <c r="F63" s="4" t="inlineStr">
        <is>
          <t>50.00</t>
        </is>
      </c>
    </row>
    <row collapsed="false" customFormat="false" customHeight="false" hidden="false" ht="12.1" outlineLevel="0" r="64">
      <c r="A64" s="5" t="s">
        <f>=HYPERLINK("https://leilaoonline.net/lote/detalhe/313215", "065")</f>
      </c>
      <c r="B64" s="4" t="s">
        <f>=HYPERLINK("https://leilaoonline.net/lote/detalhe/313215", " TRANSMISSÃO CAT D7E")</f>
      </c>
      <c r="C64" s="4" t="inlineStr">
        <is>
          <t>Não vendido</t>
        </is>
      </c>
      <c r="D64" s="4" t="inlineStr">
        <is>
          <t>0</t>
        </is>
      </c>
      <c r="E64" s="5" t="inlineStr">
        <is>
          <t>2.000,00</t>
        </is>
      </c>
      <c r="F64" s="4" t="inlineStr">
        <is>
          <t>50.00</t>
        </is>
      </c>
    </row>
    <row collapsed="false" customFormat="false" customHeight="false" hidden="false" ht="12.1" outlineLevel="0" r="65">
      <c r="A65" s="5" t="s">
        <f>=HYPERLINK("https://leilaoonline.net/lote/detalhe/313193", "066")</f>
      </c>
      <c r="B65" s="4" t="s">
        <f>=HYPERLINK("https://leilaoonline.net/lote/detalhe/313193", " TRANSMISSÃO CAT D8H")</f>
      </c>
      <c r="C65" s="4" t="inlineStr">
        <is>
          <t>Não vendido</t>
        </is>
      </c>
      <c r="D65" s="4" t="inlineStr">
        <is>
          <t>0</t>
        </is>
      </c>
      <c r="E65" s="5" t="inlineStr">
        <is>
          <t>2.000,00</t>
        </is>
      </c>
      <c r="F65" s="4" t="inlineStr">
        <is>
          <t>50.00</t>
        </is>
      </c>
    </row>
    <row collapsed="false" customFormat="false" customHeight="false" hidden="false" ht="12.1" outlineLevel="0" r="66">
      <c r="A66" s="5" t="s">
        <f>=HYPERLINK("https://leilaoonline.net/lote/detalhe/313175", "069")</f>
      </c>
      <c r="B66" s="4" t="s">
        <f>=HYPERLINK("https://leilaoonline.net/lote/detalhe/313175", " TRANSMISSÃO CAT 950G")</f>
      </c>
      <c r="C66" s="4" t="inlineStr">
        <is>
          <t>Não vendido</t>
        </is>
      </c>
      <c r="D66" s="4" t="inlineStr">
        <is>
          <t>0</t>
        </is>
      </c>
      <c r="E66" s="5" t="inlineStr">
        <is>
          <t>2.000,00</t>
        </is>
      </c>
      <c r="F66" s="4" t="inlineStr">
        <is>
          <t>50.00</t>
        </is>
      </c>
    </row>
    <row collapsed="false" customFormat="false" customHeight="false" hidden="false" ht="12.1" outlineLevel="0" r="67">
      <c r="A67" s="5" t="s">
        <f>=HYPERLINK("https://leilaoonline.net/lote/detalhe/313339", "070")</f>
      </c>
      <c r="B67" s="4" t="s">
        <f>=HYPERLINK("https://leilaoonline.net/lote/detalhe/313339", " TRANSMISSÃO CAT D8K")</f>
      </c>
      <c r="C67" s="4" t="inlineStr">
        <is>
          <t>Não vendido</t>
        </is>
      </c>
      <c r="D67" s="4" t="inlineStr">
        <is>
          <t>0</t>
        </is>
      </c>
      <c r="E67" s="5" t="inlineStr">
        <is>
          <t>5.000,00</t>
        </is>
      </c>
      <c r="F67" s="4" t="inlineStr">
        <is>
          <t>50.00</t>
        </is>
      </c>
    </row>
    <row collapsed="false" customFormat="false" customHeight="false" hidden="false" ht="12.1" outlineLevel="0" r="68">
      <c r="A68" s="5" t="s">
        <f>=HYPERLINK("https://leilaoonline.net/lote/detalhe/313338", "071")</f>
      </c>
      <c r="B68" s="4" t="s">
        <f>=HYPERLINK("https://leilaoonline.net/lote/detalhe/313338", " TRANSMISSÃO CLARK")</f>
      </c>
      <c r="C68" s="4" t="inlineStr">
        <is>
          <t>Não vendido</t>
        </is>
      </c>
      <c r="D68" s="4" t="inlineStr">
        <is>
          <t>0</t>
        </is>
      </c>
      <c r="E68" s="5" t="inlineStr">
        <is>
          <t>3.000,00</t>
        </is>
      </c>
      <c r="F68" s="4" t="inlineStr">
        <is>
          <t>50.00</t>
        </is>
      </c>
    </row>
    <row collapsed="false" customFormat="false" customHeight="false" hidden="false" ht="12.1" outlineLevel="0" r="69">
      <c r="A69" s="5" t="s">
        <f>=HYPERLINK("https://leilaoonline.net/lote/detalhe/313337", "072")</f>
      </c>
      <c r="B69" s="4" t="s">
        <f>=HYPERLINK("https://leilaoonline.net/lote/detalhe/313337", " TRANSMISSÃO CLARK")</f>
      </c>
      <c r="C69" s="4" t="inlineStr">
        <is>
          <t>Não vendido</t>
        </is>
      </c>
      <c r="D69" s="4" t="inlineStr">
        <is>
          <t>0</t>
        </is>
      </c>
      <c r="E69" s="5" t="inlineStr">
        <is>
          <t>2.000,00</t>
        </is>
      </c>
      <c r="F69" s="4" t="inlineStr">
        <is>
          <t>50.00</t>
        </is>
      </c>
    </row>
    <row collapsed="false" customFormat="false" customHeight="false" hidden="false" ht="12.1" outlineLevel="0" r="70">
      <c r="A70" s="5" t="s">
        <f>=HYPERLINK("https://leilaoonline.net/lote/detalhe/313354", "073")</f>
      </c>
      <c r="B70" s="4" t="s">
        <f>=HYPERLINK("https://leilaoonline.net/lote/detalhe/313354", " TRANSMISSÃO ZF")</f>
      </c>
      <c r="C70" s="4" t="inlineStr">
        <is>
          <t>Não vendido</t>
        </is>
      </c>
      <c r="D70" s="4" t="inlineStr">
        <is>
          <t>0</t>
        </is>
      </c>
      <c r="E70" s="5" t="inlineStr">
        <is>
          <t>2.000,00</t>
        </is>
      </c>
      <c r="F70" s="4" t="inlineStr">
        <is>
          <t>50.00</t>
        </is>
      </c>
    </row>
    <row collapsed="false" customFormat="false" customHeight="false" hidden="false" ht="12.1" outlineLevel="0" r="71">
      <c r="A71" s="5" t="s">
        <f>=HYPERLINK("https://leilaoonline.net/lote/detalhe/313201", "075")</f>
      </c>
      <c r="B71" s="4" t="s">
        <f>=HYPERLINK("https://leilaoonline.net/lote/detalhe/313201", " RODA GUIA LIEBHEER")</f>
      </c>
      <c r="C71" s="4" t="inlineStr">
        <is>
          <t>Não vendido</t>
        </is>
      </c>
      <c r="D71" s="4" t="inlineStr">
        <is>
          <t>0</t>
        </is>
      </c>
      <c r="E71" s="5" t="inlineStr">
        <is>
          <t>3.000,00</t>
        </is>
      </c>
      <c r="F71" s="4" t="inlineStr">
        <is>
          <t>50.00</t>
        </is>
      </c>
    </row>
    <row collapsed="false" customFormat="false" customHeight="false" hidden="false" ht="12.1" outlineLevel="0" r="72">
      <c r="A72" s="5" t="s">
        <f>=HYPERLINK("https://leilaoonline.net/lote/detalhe/313200", "079")</f>
      </c>
      <c r="B72" s="4" t="s">
        <f>=HYPERLINK("https://leilaoonline.net/lote/detalhe/313200", " RODA GUIA CAT D9H")</f>
      </c>
      <c r="C72" s="4" t="inlineStr">
        <is>
          <t>Não vendido</t>
        </is>
      </c>
      <c r="D72" s="4" t="inlineStr">
        <is>
          <t>0</t>
        </is>
      </c>
      <c r="E72" s="5" t="inlineStr">
        <is>
          <t>2.000,00</t>
        </is>
      </c>
      <c r="F72" s="4" t="inlineStr">
        <is>
          <t>50.00</t>
        </is>
      </c>
    </row>
    <row collapsed="false" customFormat="false" customHeight="false" hidden="false" ht="12.1" outlineLevel="0" r="73">
      <c r="A73" s="5" t="s">
        <f>=HYPERLINK("https://leilaoonline.net/lote/detalhe/313180", "080")</f>
      </c>
      <c r="B73" s="4" t="s">
        <f>=HYPERLINK("https://leilaoonline.net/lote/detalhe/313180", " RODA CAT CAT D8K")</f>
      </c>
      <c r="C73" s="4" t="inlineStr">
        <is>
          <t>Não vendido</t>
        </is>
      </c>
      <c r="D73" s="4" t="inlineStr">
        <is>
          <t>0</t>
        </is>
      </c>
      <c r="E73" s="5" t="inlineStr">
        <is>
          <t>2.000,00</t>
        </is>
      </c>
      <c r="F73" s="4" t="inlineStr">
        <is>
          <t>50.00</t>
        </is>
      </c>
    </row>
    <row collapsed="false" customFormat="false" customHeight="false" hidden="false" ht="12.1" outlineLevel="0" r="74">
      <c r="A74" s="5" t="s">
        <f>=HYPERLINK("https://leilaoonline.net/lote/detalhe/313199", "082")</f>
      </c>
      <c r="B74" s="4" t="s">
        <f>=HYPERLINK("https://leilaoonline.net/lote/detalhe/313199", " RODA GUIA HYUNDAY")</f>
      </c>
      <c r="C74" s="4" t="inlineStr">
        <is>
          <t>Não vendido</t>
        </is>
      </c>
      <c r="D74" s="4" t="inlineStr">
        <is>
          <t>0</t>
        </is>
      </c>
      <c r="E74" s="5" t="inlineStr">
        <is>
          <t>1.000,00</t>
        </is>
      </c>
      <c r="F74" s="4" t="inlineStr">
        <is>
          <t>50.00</t>
        </is>
      </c>
    </row>
    <row collapsed="false" customFormat="false" customHeight="false" hidden="false" ht="12.1" outlineLevel="0" r="75">
      <c r="A75" s="5" t="s">
        <f>=HYPERLINK("https://leilaoonline.net/lote/detalhe/313202", "086")</f>
      </c>
      <c r="B75" s="4" t="s">
        <f>=HYPERLINK("https://leilaoonline.net/lote/detalhe/313202", " RODA GUIA KOMATSU PC 150")</f>
      </c>
      <c r="C75" s="4" t="inlineStr">
        <is>
          <t>Não vendido</t>
        </is>
      </c>
      <c r="D75" s="4" t="inlineStr">
        <is>
          <t>0</t>
        </is>
      </c>
      <c r="E75" s="5" t="inlineStr">
        <is>
          <t>1.000,00</t>
        </is>
      </c>
      <c r="F75" s="4" t="inlineStr">
        <is>
          <t>50.00</t>
        </is>
      </c>
    </row>
    <row collapsed="false" customFormat="false" customHeight="false" hidden="false" ht="12.1" outlineLevel="0" r="76">
      <c r="A76" s="5" t="s">
        <f>=HYPERLINK("https://leilaoonline.net/lote/detalhe/313177", "088")</f>
      </c>
      <c r="B76" s="4" t="s">
        <f>=HYPERLINK("https://leilaoonline.net/lote/detalhe/313177", " RODA GUIA CAT D8N")</f>
      </c>
      <c r="C76" s="4" t="inlineStr">
        <is>
          <t>Não vendido</t>
        </is>
      </c>
      <c r="D76" s="4" t="inlineStr">
        <is>
          <t>0</t>
        </is>
      </c>
      <c r="E76" s="5" t="inlineStr">
        <is>
          <t>1.000,00</t>
        </is>
      </c>
      <c r="F76" s="4" t="inlineStr">
        <is>
          <t>50.00</t>
        </is>
      </c>
    </row>
    <row collapsed="false" customFormat="false" customHeight="false" hidden="false" ht="12.1" outlineLevel="0" r="77">
      <c r="A77" s="5" t="s">
        <f>=HYPERLINK("https://leilaoonline.net/lote/detalhe/313217", "100")</f>
      </c>
      <c r="B77" s="4" t="s">
        <f>=HYPERLINK("https://leilaoonline.net/lote/detalhe/313217", " COMANDO HIDRAULICO")</f>
      </c>
      <c r="C77" s="4" t="inlineStr">
        <is>
          <t>Não vendido</t>
        </is>
      </c>
      <c r="D77" s="4" t="inlineStr">
        <is>
          <t>0</t>
        </is>
      </c>
      <c r="E77" s="5" t="inlineStr">
        <is>
          <t>2.000,00</t>
        </is>
      </c>
      <c r="F77" s="4" t="inlineStr">
        <is>
          <t>50.00</t>
        </is>
      </c>
    </row>
    <row collapsed="false" customFormat="false" customHeight="false" hidden="false" ht="12.1" outlineLevel="0" r="78">
      <c r="A78" s="5" t="s">
        <f>=HYPERLINK("https://leilaoonline.net/lote/detalhe/313183", "101")</f>
      </c>
      <c r="B78" s="4" t="s">
        <f>=HYPERLINK("https://leilaoonline.net/lote/detalhe/313183", " COMANDO HIDRAULICO")</f>
      </c>
      <c r="C78" s="4" t="inlineStr">
        <is>
          <t>Não vendido</t>
        </is>
      </c>
      <c r="D78" s="4" t="inlineStr">
        <is>
          <t>0</t>
        </is>
      </c>
      <c r="E78" s="5" t="inlineStr">
        <is>
          <t>2.000,00</t>
        </is>
      </c>
      <c r="F78" s="4" t="inlineStr">
        <is>
          <t>50.00</t>
        </is>
      </c>
    </row>
    <row collapsed="false" customFormat="false" customHeight="false" hidden="false" ht="12.1" outlineLevel="0" r="79">
      <c r="A79" s="5" t="s">
        <f>=HYPERLINK("https://leilaoonline.net/lote/detalhe/313209", "102")</f>
      </c>
      <c r="B79" s="4" t="s">
        <f>=HYPERLINK("https://leilaoonline.net/lote/detalhe/313209", " COMANDO HIDRAULICO")</f>
      </c>
      <c r="C79" s="4" t="inlineStr">
        <is>
          <t>Não vendido</t>
        </is>
      </c>
      <c r="D79" s="4" t="inlineStr">
        <is>
          <t>0</t>
        </is>
      </c>
      <c r="E79" s="5" t="inlineStr">
        <is>
          <t>2.000,00</t>
        </is>
      </c>
      <c r="F79" s="4" t="inlineStr">
        <is>
          <t>50.00</t>
        </is>
      </c>
    </row>
    <row collapsed="false" customFormat="false" customHeight="false" hidden="false" ht="12.1" outlineLevel="0" r="80">
      <c r="A80" s="5" t="s">
        <f>=HYPERLINK("https://leilaoonline.net/lote/detalhe/313353", "105")</f>
      </c>
      <c r="B80" s="4" t="s">
        <f>=HYPERLINK("https://leilaoonline.net/lote/detalhe/313353", " COMANDO HIDRAULICO")</f>
      </c>
      <c r="C80" s="4" t="inlineStr">
        <is>
          <t>Não vendido</t>
        </is>
      </c>
      <c r="D80" s="4" t="inlineStr">
        <is>
          <t>0</t>
        </is>
      </c>
      <c r="E80" s="5" t="inlineStr">
        <is>
          <t>2.000,00</t>
        </is>
      </c>
      <c r="F80" s="4" t="inlineStr">
        <is>
          <t>50.00</t>
        </is>
      </c>
    </row>
    <row collapsed="false" customFormat="false" customHeight="false" hidden="false" ht="12.1" outlineLevel="0" r="81">
      <c r="A81" s="5" t="s">
        <f>=HYPERLINK("https://leilaoonline.net/lote/detalhe/313352", "106")</f>
      </c>
      <c r="B81" s="4" t="s">
        <f>=HYPERLINK("https://leilaoonline.net/lote/detalhe/313352", " COMANDO HIDRAULICO")</f>
      </c>
      <c r="C81" s="4" t="inlineStr">
        <is>
          <t>Não vendido</t>
        </is>
      </c>
      <c r="D81" s="4" t="inlineStr">
        <is>
          <t>0</t>
        </is>
      </c>
      <c r="E81" s="5" t="inlineStr">
        <is>
          <t>2.000,00</t>
        </is>
      </c>
      <c r="F81" s="4" t="inlineStr">
        <is>
          <t>50.00</t>
        </is>
      </c>
    </row>
    <row collapsed="false" customFormat="false" customHeight="false" hidden="false" ht="12.1" outlineLevel="0" r="82">
      <c r="A82" s="5" t="s">
        <f>=HYPERLINK("https://leilaoonline.net/lote/detalhe/313211", "110")</f>
      </c>
      <c r="B82" s="4" t="s">
        <f>=HYPERLINK("https://leilaoonline.net/lote/detalhe/313211", " RADIADOR DOOSAN DL-250")</f>
      </c>
      <c r="C82" s="4" t="inlineStr">
        <is>
          <t>Não vendido</t>
        </is>
      </c>
      <c r="D82" s="4" t="inlineStr">
        <is>
          <t>0</t>
        </is>
      </c>
      <c r="E82" s="5" t="inlineStr">
        <is>
          <t>2.000,00</t>
        </is>
      </c>
      <c r="F82" s="4" t="inlineStr">
        <is>
          <t>50.00</t>
        </is>
      </c>
    </row>
    <row collapsed="false" customFormat="false" customHeight="false" hidden="false" ht="12.1" outlineLevel="0" r="83">
      <c r="A83" s="5" t="s">
        <f>=HYPERLINK("https://leilaoonline.net/lote/detalhe/313356", "111")</f>
      </c>
      <c r="B83" s="4" t="s">
        <f>=HYPERLINK("https://leilaoonline.net/lote/detalhe/313356", " RADIADOR CAT D9H")</f>
      </c>
      <c r="C83" s="4" t="inlineStr">
        <is>
          <t>Não vendido</t>
        </is>
      </c>
      <c r="D83" s="4" t="inlineStr">
        <is>
          <t>0</t>
        </is>
      </c>
      <c r="E83" s="5" t="inlineStr">
        <is>
          <t>2.000,00</t>
        </is>
      </c>
      <c r="F83" s="4" t="inlineStr">
        <is>
          <t>50.00</t>
        </is>
      </c>
    </row>
    <row collapsed="false" customFormat="false" customHeight="false" hidden="false" ht="12.1" outlineLevel="0" r="84">
      <c r="A84" s="5" t="s">
        <f>=HYPERLINK("https://leilaoonline.net/lote/detalhe/313212", "112")</f>
      </c>
      <c r="B84" s="4" t="s">
        <f>=HYPERLINK("https://leilaoonline.net/lote/detalhe/313212", " RADIADOR CAT 320B")</f>
      </c>
      <c r="C84" s="4" t="inlineStr">
        <is>
          <t>Não vendido</t>
        </is>
      </c>
      <c r="D84" s="4" t="inlineStr">
        <is>
          <t>0</t>
        </is>
      </c>
      <c r="E84" s="5" t="inlineStr">
        <is>
          <t>3.000,00</t>
        </is>
      </c>
      <c r="F84" s="4" t="inlineStr">
        <is>
          <t>50.00</t>
        </is>
      </c>
    </row>
    <row collapsed="false" customFormat="false" customHeight="false" hidden="false" ht="12.1" outlineLevel="0" r="85">
      <c r="A85" s="5" t="s">
        <f>=HYPERLINK("https://leilaoonline.net/lote/detalhe/313758", "113")</f>
      </c>
      <c r="B85" s="4" t="s">
        <f>=HYPERLINK("https://leilaoonline.net/lote/detalhe/313758", " RADIADOR CAT 621R")</f>
      </c>
      <c r="C85" s="4" t="inlineStr">
        <is>
          <t>Não vendido</t>
        </is>
      </c>
      <c r="D85" s="4" t="inlineStr">
        <is>
          <t>0</t>
        </is>
      </c>
      <c r="E85" s="5" t="inlineStr">
        <is>
          <t>2.000,00</t>
        </is>
      </c>
      <c r="F85" s="4" t="inlineStr">
        <is>
          <t>50.00</t>
        </is>
      </c>
    </row>
    <row collapsed="false" customFormat="false" customHeight="false" hidden="false" ht="12.1" outlineLevel="0" r="86">
      <c r="A86" s="5" t="s">
        <f>=HYPERLINK("https://leilaoonline.net/lote/detalhe/313395", "114")</f>
      </c>
      <c r="B86" s="4" t="s">
        <f>=HYPERLINK("https://leilaoonline.net/lote/detalhe/313395", " RADIADOR CAT 950H")</f>
      </c>
      <c r="C86" s="4" t="inlineStr">
        <is>
          <t>Não vendido</t>
        </is>
      </c>
      <c r="D86" s="4" t="inlineStr">
        <is>
          <t>0</t>
        </is>
      </c>
      <c r="E86" s="5" t="inlineStr">
        <is>
          <t>2.000,00</t>
        </is>
      </c>
      <c r="F86" s="4" t="inlineStr">
        <is>
          <t>50.00</t>
        </is>
      </c>
    </row>
    <row collapsed="false" customFormat="false" customHeight="false" hidden="false" ht="12.1" outlineLevel="0" r="87">
      <c r="A87" s="5" t="s">
        <f>=HYPERLINK("https://leilaoonline.net/lote/detalhe/313210", "115")</f>
      </c>
      <c r="B87" s="4" t="s">
        <f>=HYPERLINK("https://leilaoonline.net/lote/detalhe/313210", " RADIADOR VOLVO G940")</f>
      </c>
      <c r="C87" s="4" t="inlineStr">
        <is>
          <t>Não vendido</t>
        </is>
      </c>
      <c r="D87" s="4" t="inlineStr">
        <is>
          <t>0</t>
        </is>
      </c>
      <c r="E87" s="5" t="inlineStr">
        <is>
          <t>5.000,00</t>
        </is>
      </c>
      <c r="F87" s="4" t="inlineStr">
        <is>
          <t>50.00</t>
        </is>
      </c>
    </row>
    <row collapsed="false" customFormat="false" customHeight="false" hidden="false" ht="12.1" outlineLevel="0" r="88">
      <c r="A88" s="5" t="s">
        <f>=HYPERLINK("https://leilaoonline.net/lote/detalhe/313188", "116")</f>
      </c>
      <c r="B88" s="4" t="s">
        <f>=HYPERLINK("https://leilaoonline.net/lote/detalhe/313188", " RADIADOR KOMATSU PC200")</f>
      </c>
      <c r="C88" s="4" t="inlineStr">
        <is>
          <t>Não vendido</t>
        </is>
      </c>
      <c r="D88" s="4" t="inlineStr">
        <is>
          <t>0</t>
        </is>
      </c>
      <c r="E88" s="5" t="inlineStr">
        <is>
          <t>3.000,00</t>
        </is>
      </c>
      <c r="F88" s="4" t="inlineStr">
        <is>
          <t>50.00</t>
        </is>
      </c>
    </row>
    <row collapsed="false" customFormat="false" customHeight="false" hidden="false" ht="12.1" outlineLevel="0" r="89">
      <c r="A89" s="5" t="s">
        <f>=HYPERLINK("https://leilaoonline.net/lote/detalhe/313187", "117")</f>
      </c>
      <c r="B89" s="4" t="s">
        <f>=HYPERLINK("https://leilaoonline.net/lote/detalhe/313187", " RADIADOR VOGELE 50")</f>
      </c>
      <c r="C89" s="4" t="inlineStr">
        <is>
          <t>Não vendido</t>
        </is>
      </c>
      <c r="D89" s="4" t="inlineStr">
        <is>
          <t>0</t>
        </is>
      </c>
      <c r="E89" s="5" t="inlineStr">
        <is>
          <t>2.000,00</t>
        </is>
      </c>
      <c r="F89" s="4" t="inlineStr">
        <is>
          <t>50.00</t>
        </is>
      </c>
    </row>
    <row collapsed="false" customFormat="false" customHeight="false" hidden="false" ht="12.1" outlineLevel="0" r="90">
      <c r="A90" s="5" t="s">
        <f>=HYPERLINK("https://leilaoonline.net/lote/detalhe/313221", "118")</f>
      </c>
      <c r="B90" s="4" t="s">
        <f>=HYPERLINK("https://leilaoonline.net/lote/detalhe/313221", " RADIADOR VOLVO G940")</f>
      </c>
      <c r="C90" s="4" t="inlineStr">
        <is>
          <t>Não vendido</t>
        </is>
      </c>
      <c r="D90" s="4" t="inlineStr">
        <is>
          <t>0</t>
        </is>
      </c>
      <c r="E90" s="5" t="inlineStr">
        <is>
          <t>2.000,00</t>
        </is>
      </c>
      <c r="F90" s="4" t="inlineStr">
        <is>
          <t>50.00</t>
        </is>
      </c>
    </row>
    <row collapsed="false" customFormat="false" customHeight="false" hidden="false" ht="12.1" outlineLevel="0" r="91">
      <c r="A91" s="5" t="s">
        <f>=HYPERLINK("https://leilaoonline.net/lote/detalhe/313223", "121")</f>
      </c>
      <c r="B91" s="4" t="s">
        <f>=HYPERLINK("https://leilaoonline.net/lote/detalhe/313223", " TROCADOR DE CALOR TEMA TERRA")</f>
      </c>
      <c r="C91" s="4" t="inlineStr">
        <is>
          <t>Não vendido</t>
        </is>
      </c>
      <c r="D91" s="4" t="inlineStr">
        <is>
          <t>0</t>
        </is>
      </c>
      <c r="E91" s="5" t="inlineStr">
        <is>
          <t>2.000,00</t>
        </is>
      </c>
      <c r="F91" s="4" t="inlineStr">
        <is>
          <t>200.00</t>
        </is>
      </c>
    </row>
    <row collapsed="false" customFormat="false" customHeight="false" hidden="false" ht="12.1" outlineLevel="0" r="92">
      <c r="A92" s="5" t="s">
        <f>=HYPERLINK("https://leilaoonline.net/lote/detalhe/313228", "122")</f>
      </c>
      <c r="B92" s="4" t="s">
        <f>=HYPERLINK("https://leilaoonline.net/lote/detalhe/313228", " TROCADOR DE CALOR TEMA TERRA")</f>
      </c>
      <c r="C92" s="4" t="inlineStr">
        <is>
          <t>Não vendido</t>
        </is>
      </c>
      <c r="D92" s="4" t="inlineStr">
        <is>
          <t>0</t>
        </is>
      </c>
      <c r="E92" s="5" t="inlineStr">
        <is>
          <t>2.000,00</t>
        </is>
      </c>
      <c r="F92" s="4" t="inlineStr">
        <is>
          <t>200.00</t>
        </is>
      </c>
    </row>
    <row collapsed="false" customFormat="false" customHeight="false" hidden="false" ht="12.1" outlineLevel="0" r="93">
      <c r="A93" s="5" t="s">
        <f>=HYPERLINK("https://leilaoonline.net/lote/detalhe/313385", "126")</f>
      </c>
      <c r="B93" s="4" t="s">
        <f>=HYPERLINK("https://leilaoonline.net/lote/detalhe/313385", " CABINE JCB 3.C (VAZIA)")</f>
      </c>
      <c r="C93" s="4" t="inlineStr">
        <is>
          <t>Não vendido</t>
        </is>
      </c>
      <c r="D93" s="4" t="inlineStr">
        <is>
          <t>0</t>
        </is>
      </c>
      <c r="E93" s="5" t="inlineStr">
        <is>
          <t>2.000,00</t>
        </is>
      </c>
      <c r="F93" s="4" t="inlineStr">
        <is>
          <t>200.00</t>
        </is>
      </c>
    </row>
    <row collapsed="false" customFormat="false" customHeight="false" hidden="false" ht="12.1" outlineLevel="0" r="94">
      <c r="A94" s="5" t="s">
        <f>=HYPERLINK("https://leilaoonline.net/lote/detalhe/313384", "127")</f>
      </c>
      <c r="B94" s="4" t="s">
        <f>=HYPERLINK("https://leilaoonline.net/lote/detalhe/313384", " CABINE LIEBHEER (VAZIA )")</f>
      </c>
      <c r="C94" s="4" t="inlineStr">
        <is>
          <t>Não vendido</t>
        </is>
      </c>
      <c r="D94" s="4" t="inlineStr">
        <is>
          <t>0</t>
        </is>
      </c>
      <c r="E94" s="5" t="inlineStr">
        <is>
          <t>2.000,00</t>
        </is>
      </c>
      <c r="F94" s="4" t="inlineStr">
        <is>
          <t>200.00</t>
        </is>
      </c>
    </row>
    <row collapsed="false" customFormat="false" customHeight="false" hidden="false" ht="12.1" outlineLevel="0" r="95">
      <c r="A95" s="5" t="s">
        <f>=HYPERLINK("https://leilaoonline.net/lote/detalhe/313386", "128")</f>
      </c>
      <c r="B95" s="4" t="s">
        <f>=HYPERLINK("https://leilaoonline.net/lote/detalhe/313386", " CABINE LIEBHEER (VAZIA )")</f>
      </c>
      <c r="C95" s="4" t="inlineStr">
        <is>
          <t>Não vendido</t>
        </is>
      </c>
      <c r="D95" s="4" t="inlineStr">
        <is>
          <t>0</t>
        </is>
      </c>
      <c r="E95" s="5" t="inlineStr">
        <is>
          <t>2.000,00</t>
        </is>
      </c>
      <c r="F95" s="4" t="inlineStr">
        <is>
          <t>200.00</t>
        </is>
      </c>
    </row>
    <row collapsed="false" customFormat="false" customHeight="false" hidden="false" ht="12.1" outlineLevel="0" r="96">
      <c r="A96" s="5" t="s">
        <f>=HYPERLINK("https://leilaoonline.net/lote/detalhe/313262", "129")</f>
      </c>
      <c r="B96" s="4" t="s">
        <f>=HYPERLINK("https://leilaoonline.net/lote/detalhe/313262", " CABINE CAT (VAZIA)")</f>
      </c>
      <c r="C96" s="4" t="inlineStr">
        <is>
          <t>Não vendido</t>
        </is>
      </c>
      <c r="D96" s="4" t="inlineStr">
        <is>
          <t>0</t>
        </is>
      </c>
      <c r="E96" s="5" t="inlineStr">
        <is>
          <t>2.000,00</t>
        </is>
      </c>
      <c r="F96" s="4" t="inlineStr">
        <is>
          <t>200.00</t>
        </is>
      </c>
    </row>
    <row collapsed="false" customFormat="false" customHeight="false" hidden="false" ht="12.1" outlineLevel="0" r="97">
      <c r="A97" s="5" t="s">
        <f>=HYPERLINK("https://leilaoonline.net/lote/detalhe/313387", "130")</f>
      </c>
      <c r="B97" s="4" t="s">
        <f>=HYPERLINK("https://leilaoonline.net/lote/detalhe/313387", " CABINE CAT 950G (VAZIA)")</f>
      </c>
      <c r="C97" s="4" t="inlineStr">
        <is>
          <t>Não vendido</t>
        </is>
      </c>
      <c r="D97" s="4" t="inlineStr">
        <is>
          <t>0</t>
        </is>
      </c>
      <c r="E97" s="5" t="inlineStr">
        <is>
          <t>2.000,00</t>
        </is>
      </c>
      <c r="F97" s="4" t="inlineStr">
        <is>
          <t>200.00</t>
        </is>
      </c>
    </row>
    <row collapsed="false" customFormat="false" customHeight="false" hidden="false" ht="12.1" outlineLevel="0" r="98">
      <c r="A98" s="5" t="s">
        <f>=HYPERLINK("https://leilaoonline.net/lote/detalhe/313388", "131")</f>
      </c>
      <c r="B98" s="4" t="s">
        <f>=HYPERLINK("https://leilaoonline.net/lote/detalhe/313388", " CABINE CASE 721 C (VAZIA)")</f>
      </c>
      <c r="C98" s="4" t="inlineStr">
        <is>
          <t>Não vendido</t>
        </is>
      </c>
      <c r="D98" s="4" t="inlineStr">
        <is>
          <t>0</t>
        </is>
      </c>
      <c r="E98" s="5" t="inlineStr">
        <is>
          <t>2.000,00</t>
        </is>
      </c>
      <c r="F98" s="4" t="inlineStr">
        <is>
          <t>200.00</t>
        </is>
      </c>
    </row>
    <row collapsed="false" customFormat="false" customHeight="false" hidden="false" ht="12.1" outlineLevel="0" r="99">
      <c r="A99" s="5" t="s">
        <f>=HYPERLINK("https://leilaoonline.net/lote/detalhe/313263", "132")</f>
      </c>
      <c r="B99" s="4" t="s">
        <f>=HYPERLINK("https://leilaoonline.net/lote/detalhe/313263", " CABINE KOMATSU PC 600 (VAZIA)")</f>
      </c>
      <c r="C99" s="4" t="inlineStr">
        <is>
          <t>Não vendido</t>
        </is>
      </c>
      <c r="D99" s="4" t="inlineStr">
        <is>
          <t>0</t>
        </is>
      </c>
      <c r="E99" s="5" t="inlineStr">
        <is>
          <t>2.000,00</t>
        </is>
      </c>
      <c r="F99" s="4" t="inlineStr">
        <is>
          <t>200.00</t>
        </is>
      </c>
    </row>
    <row collapsed="false" customFormat="false" customHeight="false" hidden="false" ht="12.1" outlineLevel="0" r="100">
      <c r="A100" s="5" t="s">
        <f>=HYPERLINK("https://leilaoonline.net/lote/detalhe/313401", "133")</f>
      </c>
      <c r="B100" s="4" t="s">
        <f>=HYPERLINK("https://leilaoonline.net/lote/detalhe/313401", " MINI CARREGADEIRA CAT 246D (SEM MOTOR )")</f>
      </c>
      <c r="C100" s="4" t="inlineStr">
        <is>
          <t>Não vendido</t>
        </is>
      </c>
      <c r="D100" s="4" t="inlineStr">
        <is>
          <t>0</t>
        </is>
      </c>
      <c r="E100" s="5" t="inlineStr">
        <is>
          <t>10.000,00</t>
        </is>
      </c>
      <c r="F100" s="4" t="inlineStr">
        <is>
          <t>1000.00</t>
        </is>
      </c>
    </row>
    <row collapsed="false" customFormat="false" customHeight="false" hidden="false" ht="12.1" outlineLevel="0" r="101">
      <c r="A101" s="5" t="s">
        <f>=HYPERLINK("https://leilaoonline.net/lote/detalhe/313397", "134")</f>
      </c>
      <c r="B101" s="4" t="s">
        <f>=HYPERLINK("https://leilaoonline.net/lote/detalhe/313397", " MINI CARREGADEIRA CAT 226 (SEM MOTOR )")</f>
      </c>
      <c r="C101" s="4" t="inlineStr">
        <is>
          <t>Não vendido</t>
        </is>
      </c>
      <c r="D101" s="4" t="inlineStr">
        <is>
          <t>0</t>
        </is>
      </c>
      <c r="E101" s="5" t="inlineStr">
        <is>
          <t>10.000,00</t>
        </is>
      </c>
      <c r="F101" s="4" t="inlineStr">
        <is>
          <t>1000.00</t>
        </is>
      </c>
    </row>
    <row collapsed="false" customFormat="false" customHeight="false" hidden="false" ht="12.1" outlineLevel="0" r="102">
      <c r="A102" s="5" t="s">
        <f>=HYPERLINK("https://leilaoonline.net/lote/detalhe/313389", "136")</f>
      </c>
      <c r="B102" s="4" t="s">
        <f>=HYPERLINK("https://leilaoonline.net/lote/detalhe/313389", " PISTÃO CAT 330C")</f>
      </c>
      <c r="C102" s="4" t="inlineStr">
        <is>
          <t>Não vendido</t>
        </is>
      </c>
      <c r="D102" s="4" t="inlineStr">
        <is>
          <t>0</t>
        </is>
      </c>
      <c r="E102" s="5" t="inlineStr">
        <is>
          <t>4.000,00</t>
        </is>
      </c>
      <c r="F102" s="4" t="inlineStr">
        <is>
          <t>350.00</t>
        </is>
      </c>
    </row>
    <row collapsed="false" customFormat="false" customHeight="false" hidden="false" ht="12.1" outlineLevel="0" r="103">
      <c r="A103" s="5" t="s">
        <f>=HYPERLINK("https://leilaoonline.net/lote/detalhe/313390", "137")</f>
      </c>
      <c r="B103" s="4" t="s">
        <f>=HYPERLINK("https://leilaoonline.net/lote/detalhe/313390", " PISTÃO CAT 330C")</f>
      </c>
      <c r="C103" s="4" t="inlineStr">
        <is>
          <t>Não vendido</t>
        </is>
      </c>
      <c r="D103" s="4" t="inlineStr">
        <is>
          <t>0</t>
        </is>
      </c>
      <c r="E103" s="5" t="inlineStr">
        <is>
          <t>4.000,00</t>
        </is>
      </c>
      <c r="F103" s="4" t="inlineStr">
        <is>
          <t>350.00</t>
        </is>
      </c>
    </row>
    <row collapsed="false" customFormat="false" customHeight="false" hidden="false" ht="12.1" outlineLevel="0" r="104">
      <c r="A104" s="5" t="s">
        <f>=HYPERLINK("https://leilaoonline.net/lote/detalhe/313271", "138")</f>
      </c>
      <c r="B104" s="4" t="s">
        <f>=HYPERLINK("https://leilaoonline.net/lote/detalhe/313271", " PISTÃO CAÇAMBA CAMINHÃO TELESCÓPICO 3 ESTÁGIOS")</f>
      </c>
      <c r="C104" s="4" t="inlineStr">
        <is>
          <t>Vendido</t>
        </is>
      </c>
      <c r="D104" s="4" t="inlineStr">
        <is>
          <t>1</t>
        </is>
      </c>
      <c r="E104" s="5" t="inlineStr">
        <is>
          <t>2.000,00</t>
        </is>
      </c>
      <c r="F104" s="4" t="inlineStr">
        <is>
          <t>200.00</t>
        </is>
      </c>
    </row>
    <row collapsed="false" customFormat="false" customHeight="false" hidden="false" ht="12.1" outlineLevel="0" r="105">
      <c r="A105" s="5" t="s">
        <f>=HYPERLINK("https://leilaoonline.net/lote/detalhe/313269", "140")</f>
      </c>
      <c r="B105" s="4" t="s">
        <f>=HYPERLINK("https://leilaoonline.net/lote/detalhe/313269", " PISTÃO CAT D6-T")</f>
      </c>
      <c r="C105" s="4" t="inlineStr">
        <is>
          <t>Não vendido</t>
        </is>
      </c>
      <c r="D105" s="4" t="inlineStr">
        <is>
          <t>0</t>
        </is>
      </c>
      <c r="E105" s="5" t="inlineStr">
        <is>
          <t>3.000,00</t>
        </is>
      </c>
      <c r="F105" s="4" t="inlineStr">
        <is>
          <t>300.00</t>
        </is>
      </c>
    </row>
    <row collapsed="false" customFormat="false" customHeight="false" hidden="false" ht="12.1" outlineLevel="0" r="106">
      <c r="A106" s="5" t="s">
        <f>=HYPERLINK("https://leilaoonline.net/lote/detalhe/313287", "141")</f>
      </c>
      <c r="B106" s="4" t="s">
        <f>=HYPERLINK("https://leilaoonline.net/lote/detalhe/313287", " PISTÃO CAT 966H LEVANTE")</f>
      </c>
      <c r="C106" s="4" t="inlineStr">
        <is>
          <t>Não vendido</t>
        </is>
      </c>
      <c r="D106" s="4" t="inlineStr">
        <is>
          <t>0</t>
        </is>
      </c>
      <c r="E106" s="5" t="inlineStr">
        <is>
          <t>3.000,00</t>
        </is>
      </c>
      <c r="F106" s="4" t="inlineStr">
        <is>
          <t>300.00</t>
        </is>
      </c>
    </row>
    <row collapsed="false" customFormat="false" customHeight="false" hidden="false" ht="12.1" outlineLevel="0" r="107">
      <c r="A107" s="5" t="s">
        <f>=HYPERLINK("https://leilaoonline.net/lote/detalhe/313268", "143")</f>
      </c>
      <c r="B107" s="4" t="s">
        <f>=HYPERLINK("https://leilaoonline.net/lote/detalhe/313268", " PISTÃO CAT 330C")</f>
      </c>
      <c r="C107" s="4" t="inlineStr">
        <is>
          <t>Não vendido</t>
        </is>
      </c>
      <c r="D107" s="4" t="inlineStr">
        <is>
          <t>0</t>
        </is>
      </c>
      <c r="E107" s="5" t="inlineStr">
        <is>
          <t>10.000,00</t>
        </is>
      </c>
      <c r="F107" s="4" t="inlineStr">
        <is>
          <t>350.00</t>
        </is>
      </c>
    </row>
    <row collapsed="false" customFormat="false" customHeight="false" hidden="false" ht="12.1" outlineLevel="0" r="108">
      <c r="A108" s="5" t="s">
        <f>=HYPERLINK("https://leilaoonline.net/lote/detalhe/313283", "144")</f>
      </c>
      <c r="B108" s="4" t="s">
        <f>=HYPERLINK("https://leilaoonline.net/lote/detalhe/313283", " PISTÃO CAÇAMBA CAMINHÃO TELESCÓPICO 1 ESTÁGIO")</f>
      </c>
      <c r="C108" s="4" t="inlineStr">
        <is>
          <t>Vendido</t>
        </is>
      </c>
      <c r="D108" s="4" t="inlineStr">
        <is>
          <t>1</t>
        </is>
      </c>
      <c r="E108" s="5" t="inlineStr">
        <is>
          <t>1.000,00</t>
        </is>
      </c>
      <c r="F108" s="4" t="inlineStr">
        <is>
          <t>100.00</t>
        </is>
      </c>
    </row>
    <row collapsed="false" customFormat="false" customHeight="false" hidden="false" ht="12.1" outlineLevel="0" r="109">
      <c r="A109" s="5" t="s">
        <f>=HYPERLINK("https://leilaoonline.net/lote/detalhe/313273", "145")</f>
      </c>
      <c r="B109" s="4" t="s">
        <f>=HYPERLINK("https://leilaoonline.net/lote/detalhe/313273", " PISTÃO CAT 966H")</f>
      </c>
      <c r="C109" s="4" t="inlineStr">
        <is>
          <t>Não vendido</t>
        </is>
      </c>
      <c r="D109" s="4" t="inlineStr">
        <is>
          <t>0</t>
        </is>
      </c>
      <c r="E109" s="5" t="inlineStr">
        <is>
          <t>3.000,00</t>
        </is>
      </c>
      <c r="F109" s="4" t="inlineStr">
        <is>
          <t>300.00</t>
        </is>
      </c>
    </row>
    <row collapsed="false" customFormat="false" customHeight="false" hidden="false" ht="12.1" outlineLevel="0" r="110">
      <c r="A110" s="5" t="s">
        <f>=HYPERLINK("https://leilaoonline.net/lote/detalhe/313279", "146")</f>
      </c>
      <c r="B110" s="4" t="s">
        <f>=HYPERLINK("https://leilaoonline.net/lote/detalhe/313279", " PISTÃO CAT966H")</f>
      </c>
      <c r="C110" s="4" t="inlineStr">
        <is>
          <t>Não vendido</t>
        </is>
      </c>
      <c r="D110" s="4" t="inlineStr">
        <is>
          <t>0</t>
        </is>
      </c>
      <c r="E110" s="5" t="inlineStr">
        <is>
          <t>4.000,00</t>
        </is>
      </c>
      <c r="F110" s="4" t="inlineStr">
        <is>
          <t>300.00</t>
        </is>
      </c>
    </row>
    <row collapsed="false" customFormat="false" customHeight="false" hidden="false" ht="12.1" outlineLevel="0" r="111">
      <c r="A111" s="5" t="s">
        <f>=HYPERLINK("https://leilaoonline.net/lote/detalhe/313282", "147")</f>
      </c>
      <c r="B111" s="4" t="s">
        <f>=HYPERLINK("https://leilaoonline.net/lote/detalhe/313282", " PISTÃO CAÇAMBA CAMINHÃO TELESCÓPICO 1 ESTÁGIO")</f>
      </c>
      <c r="C111" s="4" t="inlineStr">
        <is>
          <t>Vendido</t>
        </is>
      </c>
      <c r="D111" s="4" t="inlineStr">
        <is>
          <t>1</t>
        </is>
      </c>
      <c r="E111" s="5" t="inlineStr">
        <is>
          <t>1.000,00</t>
        </is>
      </c>
      <c r="F111" s="4" t="inlineStr">
        <is>
          <t>100.00</t>
        </is>
      </c>
    </row>
    <row collapsed="false" customFormat="false" customHeight="false" hidden="false" ht="12.1" outlineLevel="0" r="112">
      <c r="A112" s="5" t="s">
        <f>=HYPERLINK("https://leilaoonline.net/lote/detalhe/313276", "148")</f>
      </c>
      <c r="B112" s="4" t="s">
        <f>=HYPERLINK("https://leilaoonline.net/lote/detalhe/313276", " PISTÃO CAT COM H 330C")</f>
      </c>
      <c r="C112" s="4" t="inlineStr">
        <is>
          <t>Não vendido</t>
        </is>
      </c>
      <c r="D112" s="4" t="inlineStr">
        <is>
          <t>0</t>
        </is>
      </c>
      <c r="E112" s="5" t="inlineStr">
        <is>
          <t>8.000,00</t>
        </is>
      </c>
      <c r="F112" s="4" t="inlineStr">
        <is>
          <t>500.00</t>
        </is>
      </c>
    </row>
    <row collapsed="false" customFormat="false" customHeight="false" hidden="false" ht="12.1" outlineLevel="0" r="113">
      <c r="A113" s="5" t="s">
        <f>=HYPERLINK("https://leilaoonline.net/lote/detalhe/313278", "149")</f>
      </c>
      <c r="B113" s="4" t="s">
        <f>=HYPERLINK("https://leilaoonline.net/lote/detalhe/313278", " PISTÃO CAT 966H")</f>
      </c>
      <c r="C113" s="4" t="inlineStr">
        <is>
          <t>Não vendido</t>
        </is>
      </c>
      <c r="D113" s="4" t="inlineStr">
        <is>
          <t>0</t>
        </is>
      </c>
      <c r="E113" s="5" t="inlineStr">
        <is>
          <t>4.000,00</t>
        </is>
      </c>
      <c r="F113" s="4" t="inlineStr">
        <is>
          <t>200.00</t>
        </is>
      </c>
    </row>
    <row collapsed="false" customFormat="false" customHeight="false" hidden="false" ht="12.1" outlineLevel="0" r="114">
      <c r="A114" s="5" t="s">
        <f>=HYPERLINK("https://leilaoonline.net/lote/detalhe/313360", "150")</f>
      </c>
      <c r="B114" s="4" t="s">
        <f>=HYPERLINK("https://leilaoonline.net/lote/detalhe/313360", " CONCHA CAT 416 D")</f>
      </c>
      <c r="C114" s="4" t="inlineStr">
        <is>
          <t>Não vendido</t>
        </is>
      </c>
      <c r="D114" s="4" t="inlineStr">
        <is>
          <t>0</t>
        </is>
      </c>
      <c r="E114" s="5" t="inlineStr">
        <is>
          <t>2.500,00</t>
        </is>
      </c>
      <c r="F114" s="4" t="inlineStr">
        <is>
          <t>500.00</t>
        </is>
      </c>
    </row>
    <row collapsed="false" customFormat="false" customHeight="false" hidden="false" ht="12.1" outlineLevel="0" r="115">
      <c r="A115" s="5" t="s">
        <f>=HYPERLINK("https://leilaoonline.net/lote/detalhe/313361", "151")</f>
      </c>
      <c r="B115" s="4" t="s">
        <f>=HYPERLINK("https://leilaoonline.net/lote/detalhe/313361", " CONCHA JCB 3C")</f>
      </c>
      <c r="C115" s="4" t="inlineStr">
        <is>
          <t>Não vendido</t>
        </is>
      </c>
      <c r="D115" s="4" t="inlineStr">
        <is>
          <t>0</t>
        </is>
      </c>
      <c r="E115" s="5" t="inlineStr">
        <is>
          <t>2.500,00</t>
        </is>
      </c>
      <c r="F115" s="4" t="inlineStr">
        <is>
          <t>500.00</t>
        </is>
      </c>
    </row>
    <row collapsed="false" customFormat="false" customHeight="false" hidden="false" ht="12.1" outlineLevel="0" r="116">
      <c r="A116" s="5" t="s">
        <f>=HYPERLINK("https://leilaoonline.net/lote/detalhe/313224", "152")</f>
      </c>
      <c r="B116" s="4" t="s">
        <f>=HYPERLINK("https://leilaoonline.net/lote/detalhe/313224", " TANQUE HIDRAULICO CAT 924G")</f>
      </c>
      <c r="C116" s="4" t="inlineStr">
        <is>
          <t>Não vendido</t>
        </is>
      </c>
      <c r="D116" s="4" t="inlineStr">
        <is>
          <t>0</t>
        </is>
      </c>
      <c r="E116" s="5" t="inlineStr">
        <is>
          <t>1.000,00</t>
        </is>
      </c>
      <c r="F116" s="4" t="inlineStr">
        <is>
          <t>300.00</t>
        </is>
      </c>
    </row>
    <row collapsed="false" customFormat="false" customHeight="false" hidden="false" ht="12.1" outlineLevel="0" r="117">
      <c r="A117" s="5" t="s">
        <f>=HYPERLINK("https://leilaoonline.net/lote/detalhe/313225", "153")</f>
      </c>
      <c r="B117" s="4" t="s">
        <f>=HYPERLINK("https://leilaoonline.net/lote/detalhe/313225", " TANQUE HIDRAULICO CAT 336D")</f>
      </c>
      <c r="C117" s="4" t="inlineStr">
        <is>
          <t>Não vendido</t>
        </is>
      </c>
      <c r="D117" s="4" t="inlineStr">
        <is>
          <t>0</t>
        </is>
      </c>
      <c r="E117" s="5" t="inlineStr">
        <is>
          <t>1.000,00</t>
        </is>
      </c>
      <c r="F117" s="4" t="inlineStr">
        <is>
          <t>300.00</t>
        </is>
      </c>
    </row>
    <row collapsed="false" customFormat="false" customHeight="false" hidden="false" ht="12.1" outlineLevel="0" r="118">
      <c r="A118" s="5" t="s">
        <f>=HYPERLINK("https://leilaoonline.net/lote/detalhe/313226", "154")</f>
      </c>
      <c r="B118" s="4" t="s">
        <f>=HYPERLINK("https://leilaoonline.net/lote/detalhe/313226", " TANQUE HIDRAULICO CAT D6R")</f>
      </c>
      <c r="C118" s="4" t="inlineStr">
        <is>
          <t>Não vendido</t>
        </is>
      </c>
      <c r="D118" s="4" t="inlineStr">
        <is>
          <t>0</t>
        </is>
      </c>
      <c r="E118" s="5" t="inlineStr">
        <is>
          <t>1.000,00</t>
        </is>
      </c>
      <c r="F118" s="4" t="inlineStr">
        <is>
          <t>300.00</t>
        </is>
      </c>
    </row>
    <row collapsed="false" customFormat="false" customHeight="false" hidden="false" ht="12.1" outlineLevel="0" r="119">
      <c r="A119" s="5" t="s">
        <f>=HYPERLINK("https://leilaoonline.net/lote/detalhe/313364", "155")</f>
      </c>
      <c r="B119" s="4" t="s">
        <f>=HYPERLINK("https://leilaoonline.net/lote/detalhe/313364", "CONCHA DOOSAN  DL 250")</f>
      </c>
      <c r="C119" s="4" t="inlineStr">
        <is>
          <t>Não vendido</t>
        </is>
      </c>
      <c r="D119" s="4" t="inlineStr">
        <is>
          <t>0</t>
        </is>
      </c>
      <c r="E119" s="5" t="inlineStr">
        <is>
          <t>3.000,00</t>
        </is>
      </c>
      <c r="F119" s="4" t="inlineStr">
        <is>
          <t>300.00</t>
        </is>
      </c>
    </row>
    <row collapsed="false" customFormat="false" customHeight="false" hidden="false" ht="12.1" outlineLevel="0" r="120">
      <c r="A120" s="5" t="s">
        <f>=HYPERLINK("https://leilaoonline.net/lote/detalhe/313363", "156")</f>
      </c>
      <c r="B120" s="4" t="s">
        <f>=HYPERLINK("https://leilaoonline.net/lote/detalhe/313363", " CONCHA DOOSAN")</f>
      </c>
      <c r="C120" s="4" t="inlineStr">
        <is>
          <t>Não vendido</t>
        </is>
      </c>
      <c r="D120" s="4" t="inlineStr">
        <is>
          <t>0</t>
        </is>
      </c>
      <c r="E120" s="5" t="inlineStr">
        <is>
          <t>3.000,00</t>
        </is>
      </c>
      <c r="F120" s="4" t="inlineStr">
        <is>
          <t>300.00</t>
        </is>
      </c>
    </row>
    <row collapsed="false" customFormat="false" customHeight="false" hidden="false" ht="12.1" outlineLevel="0" r="121">
      <c r="A121" s="5" t="s">
        <f>=HYPERLINK("https://leilaoonline.net/lote/detalhe/313367", "157")</f>
      </c>
      <c r="B121" s="4" t="s">
        <f>=HYPERLINK("https://leilaoonline.net/lote/detalhe/313367", " CONCHA DOOSAN")</f>
      </c>
      <c r="C121" s="4" t="inlineStr">
        <is>
          <t>Não vendido</t>
        </is>
      </c>
      <c r="D121" s="4" t="inlineStr">
        <is>
          <t>0</t>
        </is>
      </c>
      <c r="E121" s="5" t="inlineStr">
        <is>
          <t>3.000,00</t>
        </is>
      </c>
      <c r="F121" s="4" t="inlineStr">
        <is>
          <t>300.00</t>
        </is>
      </c>
    </row>
    <row collapsed="false" customFormat="false" customHeight="false" hidden="false" ht="12.1" outlineLevel="0" r="122">
      <c r="A122" s="5" t="s">
        <f>=HYPERLINK("https://leilaoonline.net/lote/detalhe/313265", "158")</f>
      </c>
      <c r="B122" s="4" t="s">
        <f>=HYPERLINK("https://leilaoonline.net/lote/detalhe/313265", " PLATAFORMA D4E")</f>
      </c>
      <c r="C122" s="4" t="inlineStr">
        <is>
          <t>Não vendido</t>
        </is>
      </c>
      <c r="D122" s="4" t="inlineStr">
        <is>
          <t>0</t>
        </is>
      </c>
      <c r="E122" s="5" t="inlineStr">
        <is>
          <t>1.000,00</t>
        </is>
      </c>
      <c r="F122" s="4" t="inlineStr">
        <is>
          <t>100.00</t>
        </is>
      </c>
    </row>
    <row collapsed="false" customFormat="false" customHeight="false" hidden="false" ht="12.1" outlineLevel="0" r="123">
      <c r="A123" s="5" t="s">
        <f>=HYPERLINK("https://leilaoonline.net/lote/detalhe/313264", "159")</f>
      </c>
      <c r="B123" s="4" t="s">
        <f>=HYPERLINK("https://leilaoonline.net/lote/detalhe/313264", " CAPOTA CAT")</f>
      </c>
      <c r="C123" s="4" t="inlineStr">
        <is>
          <t>Não vendido</t>
        </is>
      </c>
      <c r="D123" s="4" t="inlineStr">
        <is>
          <t>0</t>
        </is>
      </c>
      <c r="E123" s="5" t="inlineStr">
        <is>
          <t>1.000,00</t>
        </is>
      </c>
      <c r="F123" s="4" t="inlineStr">
        <is>
          <t>100.00</t>
        </is>
      </c>
    </row>
    <row collapsed="false" customFormat="false" customHeight="false" hidden="false" ht="12.1" outlineLevel="0" r="124">
      <c r="A124" s="5" t="s">
        <f>=HYPERLINK("https://leilaoonline.net/lote/detalhe/313272", "164")</f>
      </c>
      <c r="B124" s="4" t="s">
        <f>=HYPERLINK("https://leilaoonline.net/lote/detalhe/313272", " PISTÃO CAT D8H")</f>
      </c>
      <c r="C124" s="4" t="inlineStr">
        <is>
          <t>Não vendido</t>
        </is>
      </c>
      <c r="D124" s="4" t="inlineStr">
        <is>
          <t>0</t>
        </is>
      </c>
      <c r="E124" s="5" t="inlineStr">
        <is>
          <t>2.000,00</t>
        </is>
      </c>
      <c r="F124" s="4" t="inlineStr">
        <is>
          <t>200.00</t>
        </is>
      </c>
    </row>
    <row collapsed="false" customFormat="false" customHeight="false" hidden="false" ht="12.1" outlineLevel="0" r="125">
      <c r="A125" s="5" t="s">
        <f>=HYPERLINK("https://leilaoonline.net/lote/detalhe/313277", "165")</f>
      </c>
      <c r="B125" s="4" t="s">
        <f>=HYPERLINK("https://leilaoonline.net/lote/detalhe/313277", " PISTÃO CAT 966H")</f>
      </c>
      <c r="C125" s="4" t="inlineStr">
        <is>
          <t>Não vendido</t>
        </is>
      </c>
      <c r="D125" s="4" t="inlineStr">
        <is>
          <t>0</t>
        </is>
      </c>
      <c r="E125" s="5" t="inlineStr">
        <is>
          <t>2.000,00</t>
        </is>
      </c>
      <c r="F125" s="4" t="inlineStr">
        <is>
          <t>200.00</t>
        </is>
      </c>
    </row>
    <row collapsed="false" customFormat="false" customHeight="false" hidden="false" ht="12.1" outlineLevel="0" r="126">
      <c r="A126" s="5" t="s">
        <f>=HYPERLINK("https://leilaoonline.net/lote/detalhe/313274", "166")</f>
      </c>
      <c r="B126" s="4" t="s">
        <f>=HYPERLINK("https://leilaoonline.net/lote/detalhe/313274", " PISTÃO GALEO")</f>
      </c>
      <c r="C126" s="4" t="inlineStr">
        <is>
          <t>Não vendido</t>
        </is>
      </c>
      <c r="D126" s="4" t="inlineStr">
        <is>
          <t>0</t>
        </is>
      </c>
      <c r="E126" s="5" t="inlineStr">
        <is>
          <t>3.000,00</t>
        </is>
      </c>
      <c r="F126" s="4" t="inlineStr">
        <is>
          <t>300.00</t>
        </is>
      </c>
    </row>
    <row collapsed="false" customFormat="false" customHeight="false" hidden="false" ht="12.1" outlineLevel="0" r="127">
      <c r="A127" s="5" t="s">
        <f>=HYPERLINK("https://leilaoonline.net/lote/detalhe/313267", "169")</f>
      </c>
      <c r="B127" s="4" t="s">
        <f>=HYPERLINK("https://leilaoonline.net/lote/detalhe/313267", " PISTÃO CAT 950H")</f>
      </c>
      <c r="C127" s="4" t="inlineStr">
        <is>
          <t>Não vendido</t>
        </is>
      </c>
      <c r="D127" s="4" t="inlineStr">
        <is>
          <t>0</t>
        </is>
      </c>
      <c r="E127" s="5" t="inlineStr">
        <is>
          <t>2.000,00</t>
        </is>
      </c>
      <c r="F127" s="4" t="inlineStr">
        <is>
          <t>200.00</t>
        </is>
      </c>
    </row>
    <row collapsed="false" customFormat="false" customHeight="false" hidden="false" ht="12.1" outlineLevel="0" r="128">
      <c r="A128" s="5" t="s">
        <f>=HYPERLINK("https://leilaoonline.net/lote/detalhe/313281", "170")</f>
      </c>
      <c r="B128" s="4" t="s">
        <f>=HYPERLINK("https://leilaoonline.net/lote/detalhe/313281", " PISTÃO CAT 950H")</f>
      </c>
      <c r="C128" s="4" t="inlineStr">
        <is>
          <t>Não vendido</t>
        </is>
      </c>
      <c r="D128" s="4" t="inlineStr">
        <is>
          <t>0</t>
        </is>
      </c>
      <c r="E128" s="5" t="inlineStr">
        <is>
          <t>2.000,00</t>
        </is>
      </c>
      <c r="F128" s="4" t="inlineStr">
        <is>
          <t>200.00</t>
        </is>
      </c>
    </row>
    <row collapsed="false" customFormat="false" customHeight="false" hidden="false" ht="12.1" outlineLevel="0" r="129">
      <c r="A129" s="5" t="s">
        <f>=HYPERLINK("https://leilaoonline.net/lote/detalhe/313293", "171")</f>
      </c>
      <c r="B129" s="4" t="s">
        <f>=HYPERLINK("https://leilaoonline.net/lote/detalhe/313293", " PISTÃO CAT 950G")</f>
      </c>
      <c r="C129" s="4" t="inlineStr">
        <is>
          <t>Não vendido</t>
        </is>
      </c>
      <c r="D129" s="4" t="inlineStr">
        <is>
          <t>0</t>
        </is>
      </c>
      <c r="E129" s="5" t="inlineStr">
        <is>
          <t>2.000,00</t>
        </is>
      </c>
      <c r="F129" s="4" t="inlineStr">
        <is>
          <t>200.00</t>
        </is>
      </c>
    </row>
    <row collapsed="false" customFormat="false" customHeight="false" hidden="false" ht="12.1" outlineLevel="0" r="130">
      <c r="A130" s="5" t="s">
        <f>=HYPERLINK("https://leilaoonline.net/lote/detalhe/313294", "172")</f>
      </c>
      <c r="B130" s="4" t="s">
        <f>=HYPERLINK("https://leilaoonline.net/lote/detalhe/313294", " PISTÃO CAT 950H")</f>
      </c>
      <c r="C130" s="4" t="inlineStr">
        <is>
          <t>Não vendido</t>
        </is>
      </c>
      <c r="D130" s="4" t="inlineStr">
        <is>
          <t>0</t>
        </is>
      </c>
      <c r="E130" s="5" t="inlineStr">
        <is>
          <t>2.000,00</t>
        </is>
      </c>
      <c r="F130" s="4" t="inlineStr">
        <is>
          <t>200.00</t>
        </is>
      </c>
    </row>
    <row collapsed="false" customFormat="false" customHeight="false" hidden="false" ht="12.1" outlineLevel="0" r="131">
      <c r="A131" s="5" t="s">
        <f>=HYPERLINK("https://leilaoonline.net/lote/detalhe/313275", "173")</f>
      </c>
      <c r="B131" s="4" t="s">
        <f>=HYPERLINK("https://leilaoonline.net/lote/detalhe/313275", " PISTÃO CAT D6D")</f>
      </c>
      <c r="C131" s="4" t="inlineStr">
        <is>
          <t>Não vendido</t>
        </is>
      </c>
      <c r="D131" s="4" t="inlineStr">
        <is>
          <t>0</t>
        </is>
      </c>
      <c r="E131" s="5" t="inlineStr">
        <is>
          <t>2.000,00</t>
        </is>
      </c>
      <c r="F131" s="4" t="inlineStr">
        <is>
          <t>200.00</t>
        </is>
      </c>
    </row>
    <row collapsed="false" customFormat="false" customHeight="false" hidden="false" ht="12.1" outlineLevel="0" r="132">
      <c r="A132" s="5" t="s">
        <f>=HYPERLINK("https://leilaoonline.net/lote/detalhe/313280", "174")</f>
      </c>
      <c r="B132" s="4" t="s">
        <f>=HYPERLINK("https://leilaoonline.net/lote/detalhe/313280", " PISTÃO VOLVO")</f>
      </c>
      <c r="C132" s="4" t="inlineStr">
        <is>
          <t>Não vendido</t>
        </is>
      </c>
      <c r="D132" s="4" t="inlineStr">
        <is>
          <t>0</t>
        </is>
      </c>
      <c r="E132" s="5" t="inlineStr">
        <is>
          <t>2.000,00</t>
        </is>
      </c>
      <c r="F132" s="4" t="inlineStr">
        <is>
          <t>200.00</t>
        </is>
      </c>
    </row>
    <row collapsed="false" customFormat="false" customHeight="false" hidden="false" ht="12.1" outlineLevel="0" r="133">
      <c r="A133" s="5" t="s">
        <f>=HYPERLINK("https://leilaoonline.net/lote/detalhe/313289", "187")</f>
      </c>
      <c r="B133" s="4" t="s">
        <f>=HYPERLINK("https://leilaoonline.net/lote/detalhe/313289", " PISTÃO CAT D8K")</f>
      </c>
      <c r="C133" s="4" t="inlineStr">
        <is>
          <t>Não vendido</t>
        </is>
      </c>
      <c r="D133" s="4" t="inlineStr">
        <is>
          <t>0</t>
        </is>
      </c>
      <c r="E133" s="5" t="inlineStr">
        <is>
          <t>2.000,00</t>
        </is>
      </c>
      <c r="F133" s="4" t="inlineStr">
        <is>
          <t>200.00</t>
        </is>
      </c>
    </row>
    <row collapsed="false" customFormat="false" customHeight="false" hidden="false" ht="12.1" outlineLevel="0" r="134">
      <c r="A134" s="5" t="s">
        <f>=HYPERLINK("https://leilaoonline.net/lote/detalhe/313284", "188")</f>
      </c>
      <c r="B134" s="4" t="s">
        <f>=HYPERLINK("https://leilaoonline.net/lote/detalhe/313284", " PISTÃO CAT 938G")</f>
      </c>
      <c r="C134" s="4" t="inlineStr">
        <is>
          <t>Não vendido</t>
        </is>
      </c>
      <c r="D134" s="4" t="inlineStr">
        <is>
          <t>0</t>
        </is>
      </c>
      <c r="E134" s="5" t="inlineStr">
        <is>
          <t>2.000,00</t>
        </is>
      </c>
      <c r="F134" s="4" t="inlineStr">
        <is>
          <t>200.00</t>
        </is>
      </c>
    </row>
    <row collapsed="false" customFormat="false" customHeight="false" hidden="false" ht="12.1" outlineLevel="0" r="135">
      <c r="A135" s="5" t="s">
        <f>=HYPERLINK("https://leilaoonline.net/lote/detalhe/313285", "189")</f>
      </c>
      <c r="B135" s="4" t="s">
        <f>=HYPERLINK("https://leilaoonline.net/lote/detalhe/313285", " PISTÃO CAT 938H")</f>
      </c>
      <c r="C135" s="4" t="inlineStr">
        <is>
          <t>Não vendido</t>
        </is>
      </c>
      <c r="D135" s="4" t="inlineStr">
        <is>
          <t>0</t>
        </is>
      </c>
      <c r="E135" s="5" t="inlineStr">
        <is>
          <t>2.000,00</t>
        </is>
      </c>
      <c r="F135" s="4" t="inlineStr">
        <is>
          <t>200.00</t>
        </is>
      </c>
    </row>
    <row collapsed="false" customFormat="false" customHeight="false" hidden="false" ht="12.1" outlineLevel="0" r="136">
      <c r="A136" s="5" t="s">
        <f>=HYPERLINK("https://leilaoonline.net/lote/detalhe/313288", "191")</f>
      </c>
      <c r="B136" s="4" t="s">
        <f>=HYPERLINK("https://leilaoonline.net/lote/detalhe/313288", " PISTÃO CAT 938H")</f>
      </c>
      <c r="C136" s="4" t="inlineStr">
        <is>
          <t>Não vendido</t>
        </is>
      </c>
      <c r="D136" s="4" t="inlineStr">
        <is>
          <t>0</t>
        </is>
      </c>
      <c r="E136" s="5" t="inlineStr">
        <is>
          <t>2.000,00</t>
        </is>
      </c>
      <c r="F136" s="4" t="inlineStr">
        <is>
          <t>200.00</t>
        </is>
      </c>
    </row>
    <row collapsed="false" customFormat="false" customHeight="false" hidden="false" ht="12.1" outlineLevel="0" r="137">
      <c r="A137" s="5" t="s">
        <f>=HYPERLINK("https://leilaoonline.net/lote/detalhe/313290", "192")</f>
      </c>
      <c r="B137" s="4" t="s">
        <f>=HYPERLINK("https://leilaoonline.net/lote/detalhe/313290", " PISTÃO DOOSAN")</f>
      </c>
      <c r="C137" s="4" t="inlineStr">
        <is>
          <t>Não vendido</t>
        </is>
      </c>
      <c r="D137" s="4" t="inlineStr">
        <is>
          <t>0</t>
        </is>
      </c>
      <c r="E137" s="5" t="inlineStr">
        <is>
          <t>1.000,00</t>
        </is>
      </c>
      <c r="F137" s="4" t="inlineStr">
        <is>
          <t>100.00</t>
        </is>
      </c>
    </row>
    <row collapsed="false" customFormat="false" customHeight="false" hidden="false" ht="12.1" outlineLevel="0" r="138">
      <c r="A138" s="5" t="s">
        <f>=HYPERLINK("https://leilaoonline.net/lote/detalhe/313292", "193")</f>
      </c>
      <c r="B138" s="4" t="s">
        <f>=HYPERLINK("https://leilaoonline.net/lote/detalhe/313292", " PISTÃO DOOSAN")</f>
      </c>
      <c r="C138" s="4" t="inlineStr">
        <is>
          <t>Não vendido</t>
        </is>
      </c>
      <c r="D138" s="4" t="inlineStr">
        <is>
          <t>0</t>
        </is>
      </c>
      <c r="E138" s="5" t="inlineStr">
        <is>
          <t>1.000,00</t>
        </is>
      </c>
      <c r="F138" s="4" t="inlineStr">
        <is>
          <t>100.00</t>
        </is>
      </c>
    </row>
    <row collapsed="false" customFormat="false" customHeight="false" hidden="false" ht="12.1" outlineLevel="0" r="139">
      <c r="A139" s="5" t="s">
        <f>=HYPERLINK("https://leilaoonline.net/lote/detalhe/313291", "194")</f>
      </c>
      <c r="B139" s="4" t="s">
        <f>=HYPERLINK("https://leilaoonline.net/lote/detalhe/313291", " PISTÃO DOOSAN")</f>
      </c>
      <c r="C139" s="4" t="inlineStr">
        <is>
          <t>Não vendido</t>
        </is>
      </c>
      <c r="D139" s="4" t="inlineStr">
        <is>
          <t>0</t>
        </is>
      </c>
      <c r="E139" s="5" t="inlineStr">
        <is>
          <t>1.000,00</t>
        </is>
      </c>
      <c r="F139" s="4" t="inlineStr">
        <is>
          <t>100.00</t>
        </is>
      </c>
    </row>
    <row collapsed="false" customFormat="false" customHeight="false" hidden="false" ht="12.1" outlineLevel="0" r="140">
      <c r="A140" s="5" t="s">
        <f>=HYPERLINK("https://leilaoonline.net/lote/detalhe/313300", "195")</f>
      </c>
      <c r="B140" s="4" t="s">
        <f>=HYPERLINK("https://leilaoonline.net/lote/detalhe/313300", " PISTÃO CAT 416-C")</f>
      </c>
      <c r="C140" s="4" t="inlineStr">
        <is>
          <t>Não vendido</t>
        </is>
      </c>
      <c r="D140" s="4" t="inlineStr">
        <is>
          <t>0</t>
        </is>
      </c>
      <c r="E140" s="5" t="inlineStr">
        <is>
          <t>1.000,00</t>
        </is>
      </c>
      <c r="F140" s="4" t="inlineStr">
        <is>
          <t>100.00</t>
        </is>
      </c>
    </row>
    <row collapsed="false" customFormat="false" customHeight="false" hidden="false" ht="12.1" outlineLevel="0" r="141">
      <c r="A141" s="5" t="s">
        <f>=HYPERLINK("https://leilaoonline.net/lote/detalhe/313296", "196")</f>
      </c>
      <c r="B141" s="4" t="s">
        <f>=HYPERLINK("https://leilaoonline.net/lote/detalhe/313296", " PISTÃO CAT 416-C")</f>
      </c>
      <c r="C141" s="4" t="inlineStr">
        <is>
          <t>Não vendido</t>
        </is>
      </c>
      <c r="D141" s="4" t="inlineStr">
        <is>
          <t>0</t>
        </is>
      </c>
      <c r="E141" s="5" t="inlineStr">
        <is>
          <t>1.000,00</t>
        </is>
      </c>
      <c r="F141" s="4" t="inlineStr">
        <is>
          <t>100.00</t>
        </is>
      </c>
    </row>
    <row collapsed="false" customFormat="false" customHeight="false" hidden="false" ht="12.1" outlineLevel="0" r="142">
      <c r="A142" s="5" t="s">
        <f>=HYPERLINK("https://leilaoonline.net/lote/detalhe/313295", "198")</f>
      </c>
      <c r="B142" s="4" t="s">
        <f>=HYPERLINK("https://leilaoonline.net/lote/detalhe/313295", " PISTÃO JCB330")</f>
      </c>
      <c r="C142" s="4" t="inlineStr">
        <is>
          <t>Não vendido</t>
        </is>
      </c>
      <c r="D142" s="4" t="inlineStr">
        <is>
          <t>0</t>
        </is>
      </c>
      <c r="E142" s="5" t="inlineStr">
        <is>
          <t>2.000,00</t>
        </is>
      </c>
      <c r="F142" s="4" t="inlineStr">
        <is>
          <t>200.00</t>
        </is>
      </c>
    </row>
    <row collapsed="false" customFormat="false" customHeight="false" hidden="false" ht="12.1" outlineLevel="0" r="143">
      <c r="A143" s="5" t="s">
        <f>=HYPERLINK("https://leilaoonline.net/lote/detalhe/313298", "199")</f>
      </c>
      <c r="B143" s="4" t="s">
        <f>=HYPERLINK("https://leilaoonline.net/lote/detalhe/313298", " PISTÃO")</f>
      </c>
      <c r="C143" s="4" t="inlineStr">
        <is>
          <t>Não vendido</t>
        </is>
      </c>
      <c r="D143" s="4" t="inlineStr">
        <is>
          <t>0</t>
        </is>
      </c>
      <c r="E143" s="5" t="inlineStr">
        <is>
          <t>1.000,00</t>
        </is>
      </c>
      <c r="F143" s="4" t="inlineStr">
        <is>
          <t>100.00</t>
        </is>
      </c>
    </row>
    <row collapsed="false" customFormat="false" customHeight="false" hidden="false" ht="12.1" outlineLevel="0" r="144">
      <c r="A144" s="5" t="s">
        <f>=HYPERLINK("https://leilaoonline.net/lote/detalhe/313227", "200")</f>
      </c>
      <c r="B144" s="4" t="s">
        <f>=HYPERLINK("https://leilaoonline.net/lote/detalhe/313227", " CARA DE CAVALO LIUGONG")</f>
      </c>
      <c r="C144" s="4" t="inlineStr">
        <is>
          <t>Não vendido</t>
        </is>
      </c>
      <c r="D144" s="4" t="inlineStr">
        <is>
          <t>0</t>
        </is>
      </c>
      <c r="E144" s="5" t="inlineStr">
        <is>
          <t>2.000,00</t>
        </is>
      </c>
      <c r="F144" s="4" t="inlineStr">
        <is>
          <t>200.00</t>
        </is>
      </c>
    </row>
    <row collapsed="false" customFormat="false" customHeight="false" hidden="false" ht="12.1" outlineLevel="0" r="145">
      <c r="A145" s="5" t="s">
        <f>=HYPERLINK("https://leilaoonline.net/lote/detalhe/313362", "201")</f>
      </c>
      <c r="B145" s="4" t="s">
        <f>=HYPERLINK("https://leilaoonline.net/lote/detalhe/313362", " CARA DE CAVALO JCB 3-C")</f>
      </c>
      <c r="C145" s="4" t="inlineStr">
        <is>
          <t>Não vendido</t>
        </is>
      </c>
      <c r="D145" s="4" t="inlineStr">
        <is>
          <t>0</t>
        </is>
      </c>
      <c r="E145" s="5" t="inlineStr">
        <is>
          <t>2.000,00</t>
        </is>
      </c>
      <c r="F145" s="4" t="inlineStr">
        <is>
          <t>200.00</t>
        </is>
      </c>
    </row>
    <row collapsed="false" customFormat="false" customHeight="false" hidden="false" ht="12.1" outlineLevel="0" r="146">
      <c r="A146" s="5" t="s">
        <f>=HYPERLINK("https://leilaoonline.net/lote/detalhe/313366", "207")</f>
      </c>
      <c r="B146" s="4" t="s">
        <f>=HYPERLINK("https://leilaoonline.net/lote/detalhe/313366", " RIPPER CAT D8K")</f>
      </c>
      <c r="C146" s="4" t="inlineStr">
        <is>
          <t>Não vendido</t>
        </is>
      </c>
      <c r="D146" s="4" t="inlineStr">
        <is>
          <t>0</t>
        </is>
      </c>
      <c r="E146" s="5" t="inlineStr">
        <is>
          <t>5.000,00</t>
        </is>
      </c>
      <c r="F146" s="4" t="inlineStr">
        <is>
          <t>300.00</t>
        </is>
      </c>
    </row>
    <row collapsed="false" customFormat="false" customHeight="false" hidden="false" ht="12.1" outlineLevel="0" r="147">
      <c r="A147" s="5" t="s">
        <f>=HYPERLINK("https://leilaoonline.net/lote/detalhe/313208", "210")</f>
      </c>
      <c r="B147" s="4" t="s">
        <f>=HYPERLINK("https://leilaoonline.net/lote/detalhe/313208", " RODA COM PNEU TOYOTA (UNIDADE)")</f>
      </c>
      <c r="C147" s="4" t="inlineStr">
        <is>
          <t>Não vendido</t>
        </is>
      </c>
      <c r="D147" s="4" t="inlineStr">
        <is>
          <t>0</t>
        </is>
      </c>
      <c r="E147" s="5" t="inlineStr">
        <is>
          <t>1.000,00</t>
        </is>
      </c>
      <c r="F147" s="4" t="inlineStr">
        <is>
          <t>50.00</t>
        </is>
      </c>
    </row>
    <row collapsed="false" customFormat="false" customHeight="false" hidden="false" ht="12.1" outlineLevel="0" r="148">
      <c r="A148" s="5" t="s">
        <f>=HYPERLINK("https://leilaoonline.net/lote/detalhe/313190", "211")</f>
      </c>
      <c r="B148" s="4" t="s">
        <f>=HYPERLINK("https://leilaoonline.net/lote/detalhe/313190", " RODA COM PNEU CAT 420-F (UNIDADE)")</f>
      </c>
      <c r="C148" s="4" t="inlineStr">
        <is>
          <t>Não vendido</t>
        </is>
      </c>
      <c r="D148" s="4" t="inlineStr">
        <is>
          <t>0</t>
        </is>
      </c>
      <c r="E148" s="5" t="inlineStr">
        <is>
          <t>1.000,00</t>
        </is>
      </c>
      <c r="F148" s="4" t="inlineStr">
        <is>
          <t>50.00</t>
        </is>
      </c>
    </row>
    <row collapsed="false" customFormat="false" customHeight="false" hidden="false" ht="12.1" outlineLevel="0" r="149">
      <c r="A149" s="5" t="s">
        <f>=HYPERLINK("https://leilaoonline.net/lote/detalhe/313207", "212")</f>
      </c>
      <c r="B149" s="4" t="s">
        <f>=HYPERLINK("https://leilaoonline.net/lote/detalhe/313207", " RODA COM PNEU F-450 (UNIDADE)")</f>
      </c>
      <c r="C149" s="4" t="inlineStr">
        <is>
          <t>Não vendido</t>
        </is>
      </c>
      <c r="D149" s="4" t="inlineStr">
        <is>
          <t>0</t>
        </is>
      </c>
      <c r="E149" s="5" t="inlineStr">
        <is>
          <t>1.000,00</t>
        </is>
      </c>
      <c r="F149" s="4" t="inlineStr">
        <is>
          <t>50.00</t>
        </is>
      </c>
    </row>
    <row collapsed="false" customFormat="false" customHeight="false" hidden="false" ht="12.1" outlineLevel="0" r="150">
      <c r="A150" s="5" t="s">
        <f>=HYPERLINK("https://leilaoonline.net/lote/detalhe/313189", "213")</f>
      </c>
      <c r="B150" s="4" t="s">
        <f>=HYPERLINK("https://leilaoonline.net/lote/detalhe/313189", " RODA COM PNEU C-10 (UNIDADE)")</f>
      </c>
      <c r="C150" s="4" t="inlineStr">
        <is>
          <t>Não vendido</t>
        </is>
      </c>
      <c r="D150" s="4" t="inlineStr">
        <is>
          <t>0</t>
        </is>
      </c>
      <c r="E150" s="5" t="inlineStr">
        <is>
          <t>1.000,00</t>
        </is>
      </c>
      <c r="F150" s="4" t="inlineStr">
        <is>
          <t>50.00</t>
        </is>
      </c>
    </row>
    <row collapsed="false" customFormat="false" customHeight="false" hidden="false" ht="12.1" outlineLevel="0" r="151">
      <c r="A151" s="5" t="s">
        <f>=HYPERLINK("https://leilaoonline.net/lote/detalhe/313195", "214")</f>
      </c>
      <c r="B151" s="4" t="s">
        <f>=HYPERLINK("https://leilaoonline.net/lote/detalhe/313195", " RODA COM PNEU PARA CANARINHO (02 UNIDADES )")</f>
      </c>
      <c r="C151" s="4" t="inlineStr">
        <is>
          <t>Não vendido</t>
        </is>
      </c>
      <c r="D151" s="4" t="inlineStr">
        <is>
          <t>0</t>
        </is>
      </c>
      <c r="E151" s="5" t="inlineStr">
        <is>
          <t>1.000,00</t>
        </is>
      </c>
      <c r="F151" s="4" t="inlineStr">
        <is>
          <t>50.00</t>
        </is>
      </c>
    </row>
    <row collapsed="false" customFormat="false" customHeight="false" hidden="false" ht="12.1" outlineLevel="0" r="152">
      <c r="A152" s="5" t="s">
        <f>=HYPERLINK("https://leilaoonline.net/lote/detalhe/313235", "215")</f>
      </c>
      <c r="B152" s="4" t="s">
        <f>=HYPERLINK("https://leilaoonline.net/lote/detalhe/313235", " RODA COM PNEU PARA CANARINHO (04 UNIDADES )")</f>
      </c>
      <c r="C152" s="4" t="inlineStr">
        <is>
          <t>Não vendido</t>
        </is>
      </c>
      <c r="D152" s="4" t="inlineStr">
        <is>
          <t>0</t>
        </is>
      </c>
      <c r="E152" s="5" t="inlineStr">
        <is>
          <t>2.000,00</t>
        </is>
      </c>
      <c r="F152" s="4" t="inlineStr">
        <is>
          <t>200.00</t>
        </is>
      </c>
    </row>
    <row collapsed="false" customFormat="false" customHeight="false" hidden="false" ht="12.1" outlineLevel="0" r="153">
      <c r="A153" s="5" t="s">
        <f>=HYPERLINK("https://leilaoonline.net/lote/detalhe/313191", "218")</f>
      </c>
      <c r="B153" s="4" t="s">
        <f>=HYPERLINK("https://leilaoonline.net/lote/detalhe/313191", " RODA COM PNEU 23.5-25 (UNIDADE)")</f>
      </c>
      <c r="C153" s="4" t="inlineStr">
        <is>
          <t>Não vendido</t>
        </is>
      </c>
      <c r="D153" s="4" t="inlineStr">
        <is>
          <t>1</t>
        </is>
      </c>
      <c r="E153" s="5" t="inlineStr">
        <is>
          <t>1.000,00</t>
        </is>
      </c>
      <c r="F153" s="4" t="inlineStr">
        <is>
          <t>50.00</t>
        </is>
      </c>
    </row>
    <row collapsed="false" customFormat="false" customHeight="false" hidden="false" ht="12.1" outlineLevel="0" r="154">
      <c r="A154" s="5" t="s">
        <f>=HYPERLINK("https://leilaoonline.net/lote/detalhe/313205", "219")</f>
      </c>
      <c r="B154" s="4" t="s">
        <f>=HYPERLINK("https://leilaoonline.net/lote/detalhe/313205", " RODA COM PNEU 11.00-22 (UNIDADE)")</f>
      </c>
      <c r="C154" s="4" t="inlineStr">
        <is>
          <t>Não vendido</t>
        </is>
      </c>
      <c r="D154" s="4" t="inlineStr">
        <is>
          <t>0</t>
        </is>
      </c>
      <c r="E154" s="5" t="inlineStr">
        <is>
          <t>1.000,00</t>
        </is>
      </c>
      <c r="F154" s="4" t="inlineStr">
        <is>
          <t>50.00</t>
        </is>
      </c>
    </row>
    <row collapsed="false" customFormat="false" customHeight="false" hidden="false" ht="12.1" outlineLevel="0" r="155">
      <c r="A155" s="5" t="s">
        <f>=HYPERLINK("https://leilaoonline.net/lote/detalhe/313219", "221")</f>
      </c>
      <c r="B155" s="4" t="s">
        <f>=HYPERLINK("https://leilaoonline.net/lote/detalhe/313219", " RODA COM PNEU 11.00-22 (3 UNIDADES)")</f>
      </c>
      <c r="C155" s="4" t="inlineStr">
        <is>
          <t>Não vendido</t>
        </is>
      </c>
      <c r="D155" s="4" t="inlineStr">
        <is>
          <t>0</t>
        </is>
      </c>
      <c r="E155" s="5" t="inlineStr">
        <is>
          <t>1.000,00</t>
        </is>
      </c>
      <c r="F155" s="4" t="inlineStr">
        <is>
          <t>50.00</t>
        </is>
      </c>
    </row>
    <row collapsed="false" customFormat="false" customHeight="false" hidden="false" ht="12.1" outlineLevel="0" r="156">
      <c r="A156" s="5" t="s">
        <f>=HYPERLINK("https://leilaoonline.net/lote/detalhe/313179", "222")</f>
      </c>
      <c r="B156" s="4" t="s">
        <f>=HYPERLINK("https://leilaoonline.net/lote/detalhe/313179", " RODA COM PNEU 11.00-22 (5 UNIDADES )")</f>
      </c>
      <c r="C156" s="4" t="inlineStr">
        <is>
          <t>Não vendido</t>
        </is>
      </c>
      <c r="D156" s="4" t="inlineStr">
        <is>
          <t>0</t>
        </is>
      </c>
      <c r="E156" s="5" t="inlineStr">
        <is>
          <t>1.000,00</t>
        </is>
      </c>
      <c r="F156" s="4" t="inlineStr">
        <is>
          <t>50.00</t>
        </is>
      </c>
    </row>
    <row collapsed="false" customFormat="false" customHeight="false" hidden="false" ht="12.1" outlineLevel="0" r="157">
      <c r="A157" s="5" t="s">
        <f>=HYPERLINK("https://leilaoonline.net/lote/detalhe/313192", "223")</f>
      </c>
      <c r="B157" s="4" t="s">
        <f>=HYPERLINK("https://leilaoonline.net/lote/detalhe/313192", " RODA COM PNEU LIUGONG 14-17 (2 UNIDADES )")</f>
      </c>
      <c r="C157" s="4" t="inlineStr">
        <is>
          <t>Não vendido</t>
        </is>
      </c>
      <c r="D157" s="4" t="inlineStr">
        <is>
          <t>0</t>
        </is>
      </c>
      <c r="E157" s="5" t="inlineStr">
        <is>
          <t>1.000,00</t>
        </is>
      </c>
      <c r="F157" s="4" t="inlineStr">
        <is>
          <t>50.00</t>
        </is>
      </c>
    </row>
    <row collapsed="false" customFormat="false" customHeight="false" hidden="false" ht="12.1" outlineLevel="0" r="158">
      <c r="A158" s="5" t="s">
        <f>=HYPERLINK("https://leilaoonline.net/lote/detalhe/313347", "225")</f>
      </c>
      <c r="B158" s="4" t="s">
        <f>=HYPERLINK("https://leilaoonline.net/lote/detalhe/313347", " RADIADOR CAT 312 DL")</f>
      </c>
      <c r="C158" s="4" t="inlineStr">
        <is>
          <t>Não vendido</t>
        </is>
      </c>
      <c r="D158" s="4" t="inlineStr">
        <is>
          <t>0</t>
        </is>
      </c>
      <c r="E158" s="5" t="inlineStr">
        <is>
          <t>1.000,00</t>
        </is>
      </c>
      <c r="F158" s="4" t="inlineStr">
        <is>
          <t>50.00</t>
        </is>
      </c>
    </row>
    <row collapsed="false" customFormat="false" customHeight="false" hidden="false" ht="12.1" outlineLevel="0" r="159">
      <c r="A159" s="5" t="s">
        <f>=HYPERLINK("https://leilaoonline.net/lote/detalhe/313345", "227")</f>
      </c>
      <c r="B159" s="4" t="s">
        <f>=HYPERLINK("https://leilaoonline.net/lote/detalhe/313345", " DIFERENCIAL TRASEIRO CAT 950G")</f>
      </c>
      <c r="C159" s="4" t="inlineStr">
        <is>
          <t>Não vendido</t>
        </is>
      </c>
      <c r="D159" s="4" t="inlineStr">
        <is>
          <t>0</t>
        </is>
      </c>
      <c r="E159" s="5" t="inlineStr">
        <is>
          <t>5.000,00</t>
        </is>
      </c>
      <c r="F159" s="4" t="inlineStr">
        <is>
          <t>50.00</t>
        </is>
      </c>
    </row>
    <row collapsed="false" customFormat="false" customHeight="false" hidden="false" ht="12.1" outlineLevel="0" r="160">
      <c r="A160" s="5" t="s">
        <f>=HYPERLINK("https://leilaoonline.net/lote/detalhe/313348", "228")</f>
      </c>
      <c r="B160" s="4" t="s">
        <f>=HYPERLINK("https://leilaoonline.net/lote/detalhe/313348", " DIFERENCIAL TRASEIRO CAT 950GH")</f>
      </c>
      <c r="C160" s="4" t="inlineStr">
        <is>
          <t>Não vendido</t>
        </is>
      </c>
      <c r="D160" s="4" t="inlineStr">
        <is>
          <t>0</t>
        </is>
      </c>
      <c r="E160" s="5" t="inlineStr">
        <is>
          <t>5.000,00</t>
        </is>
      </c>
      <c r="F160" s="4" t="inlineStr">
        <is>
          <t>50.00</t>
        </is>
      </c>
    </row>
    <row collapsed="false" customFormat="false" customHeight="false" hidden="false" ht="12.1" outlineLevel="0" r="161">
      <c r="A161" s="5" t="s">
        <f>=HYPERLINK("https://leilaoonline.net/lote/detalhe/313203", "229")</f>
      </c>
      <c r="B161" s="4" t="s">
        <f>=HYPERLINK("https://leilaoonline.net/lote/detalhe/313203", " DIFERENCIAL TRASEIRO CAT 950G")</f>
      </c>
      <c r="C161" s="4" t="inlineStr">
        <is>
          <t>Não vendido</t>
        </is>
      </c>
      <c r="D161" s="4" t="inlineStr">
        <is>
          <t>0</t>
        </is>
      </c>
      <c r="E161" s="5" t="inlineStr">
        <is>
          <t>5.000,00</t>
        </is>
      </c>
      <c r="F161" s="4" t="inlineStr">
        <is>
          <t>50.00</t>
        </is>
      </c>
    </row>
    <row collapsed="false" customFormat="false" customHeight="false" hidden="false" ht="12.1" outlineLevel="0" r="162">
      <c r="A162" s="5" t="s">
        <f>=HYPERLINK("https://leilaoonline.net/lote/detalhe/313206", "230")</f>
      </c>
      <c r="B162" s="4" t="s">
        <f>=HYPERLINK("https://leilaoonline.net/lote/detalhe/313206", " DIFERENCIAL DIANTEIRO CAT 950H")</f>
      </c>
      <c r="C162" s="4" t="inlineStr">
        <is>
          <t>Não vendido</t>
        </is>
      </c>
      <c r="D162" s="4" t="inlineStr">
        <is>
          <t>0</t>
        </is>
      </c>
      <c r="E162" s="5" t="inlineStr">
        <is>
          <t>5.000,00</t>
        </is>
      </c>
      <c r="F162" s="4" t="inlineStr">
        <is>
          <t>50.00</t>
        </is>
      </c>
    </row>
    <row collapsed="false" customFormat="false" customHeight="false" hidden="false" ht="12.1" outlineLevel="0" r="163">
      <c r="A163" s="5" t="s">
        <f>=HYPERLINK("https://leilaoonline.net/lote/detalhe/313178", "231")</f>
      </c>
      <c r="B163" s="4" t="s">
        <f>=HYPERLINK("https://leilaoonline.net/lote/detalhe/313178", " DIFERENCIAL DIANTEIRO CAT 950G")</f>
      </c>
      <c r="C163" s="4" t="inlineStr">
        <is>
          <t>Não vendido</t>
        </is>
      </c>
      <c r="D163" s="4" t="inlineStr">
        <is>
          <t>0</t>
        </is>
      </c>
      <c r="E163" s="5" t="inlineStr">
        <is>
          <t>5.000,00</t>
        </is>
      </c>
      <c r="F163" s="4" t="inlineStr">
        <is>
          <t>50.00</t>
        </is>
      </c>
    </row>
    <row collapsed="false" customFormat="false" customHeight="false" hidden="false" ht="12.1" outlineLevel="0" r="164">
      <c r="A164" s="5" t="s">
        <f>=HYPERLINK("https://leilaoonline.net/lote/detalhe/313350", "232")</f>
      </c>
      <c r="B164" s="4" t="s">
        <f>=HYPERLINK("https://leilaoonline.net/lote/detalhe/313350", " DIFERENCIAL TRASEIRO CAT 966H")</f>
      </c>
      <c r="C164" s="4" t="inlineStr">
        <is>
          <t>Não vendido</t>
        </is>
      </c>
      <c r="D164" s="4" t="inlineStr">
        <is>
          <t>0</t>
        </is>
      </c>
      <c r="E164" s="5" t="inlineStr">
        <is>
          <t>7.000,00</t>
        </is>
      </c>
      <c r="F164" s="4" t="inlineStr">
        <is>
          <t>50.00</t>
        </is>
      </c>
    </row>
    <row collapsed="false" customFormat="false" customHeight="false" hidden="false" ht="12.1" outlineLevel="0" r="165">
      <c r="A165" s="5" t="s">
        <f>=HYPERLINK("https://leilaoonline.net/lote/detalhe/313340", "233")</f>
      </c>
      <c r="B165" s="4" t="s">
        <f>=HYPERLINK("https://leilaoonline.net/lote/detalhe/313340", " DIFERENCIAL TRASEIRO CAT 966H")</f>
      </c>
      <c r="C165" s="4" t="inlineStr">
        <is>
          <t>Não vendido</t>
        </is>
      </c>
      <c r="D165" s="4" t="inlineStr">
        <is>
          <t>0</t>
        </is>
      </c>
      <c r="E165" s="5" t="inlineStr">
        <is>
          <t>7.000,00</t>
        </is>
      </c>
      <c r="F165" s="4" t="inlineStr">
        <is>
          <t>50.00</t>
        </is>
      </c>
    </row>
    <row collapsed="false" customFormat="false" customHeight="false" hidden="false" ht="12.1" outlineLevel="0" r="166">
      <c r="A166" s="5" t="s">
        <f>=HYPERLINK("https://leilaoonline.net/lote/detalhe/313341", "234")</f>
      </c>
      <c r="B166" s="4" t="s">
        <f>=HYPERLINK("https://leilaoonline.net/lote/detalhe/313341", " DIFERENCIAL DIANTEIRO CAT 966H")</f>
      </c>
      <c r="C166" s="4" t="inlineStr">
        <is>
          <t>Não vendido</t>
        </is>
      </c>
      <c r="D166" s="4" t="inlineStr">
        <is>
          <t>0</t>
        </is>
      </c>
      <c r="E166" s="5" t="inlineStr">
        <is>
          <t>7.000,00</t>
        </is>
      </c>
      <c r="F166" s="4" t="inlineStr">
        <is>
          <t>50.00</t>
        </is>
      </c>
    </row>
    <row collapsed="false" customFormat="false" customHeight="false" hidden="false" ht="12.1" outlineLevel="0" r="167">
      <c r="A167" s="5" t="s">
        <f>=HYPERLINK("https://leilaoonline.net/lote/detalhe/313349", "235")</f>
      </c>
      <c r="B167" s="4" t="s">
        <f>=HYPERLINK("https://leilaoonline.net/lote/detalhe/313349", " DIFERENCIAL DIANTEIRO CAT 966H")</f>
      </c>
      <c r="C167" s="4" t="inlineStr">
        <is>
          <t>Não vendido</t>
        </is>
      </c>
      <c r="D167" s="4" t="inlineStr">
        <is>
          <t>0</t>
        </is>
      </c>
      <c r="E167" s="5" t="inlineStr">
        <is>
          <t>7.000,00</t>
        </is>
      </c>
      <c r="F167" s="4" t="inlineStr">
        <is>
          <t>50.00</t>
        </is>
      </c>
    </row>
    <row collapsed="false" customFormat="false" customHeight="false" hidden="false" ht="12.1" outlineLevel="0" r="168">
      <c r="A168" s="5" t="s">
        <f>=HYPERLINK("https://leilaoonline.net/lote/detalhe/313346", "236")</f>
      </c>
      <c r="B168" s="4" t="s">
        <f>=HYPERLINK("https://leilaoonline.net/lote/detalhe/313346", " DIFERENCIAL TRASEIRO CAT 938H")</f>
      </c>
      <c r="C168" s="4" t="inlineStr">
        <is>
          <t>Não vendido</t>
        </is>
      </c>
      <c r="D168" s="4" t="inlineStr">
        <is>
          <t>0</t>
        </is>
      </c>
      <c r="E168" s="5" t="inlineStr">
        <is>
          <t>7.000,00</t>
        </is>
      </c>
      <c r="F168" s="4" t="inlineStr">
        <is>
          <t>50.00</t>
        </is>
      </c>
    </row>
    <row collapsed="false" customFormat="false" customHeight="false" hidden="false" ht="12.1" outlineLevel="0" r="169">
      <c r="A169" s="5" t="s">
        <f>=HYPERLINK("https://leilaoonline.net/lote/detalhe/313218", "237")</f>
      </c>
      <c r="B169" s="4" t="s">
        <f>=HYPERLINK("https://leilaoonline.net/lote/detalhe/313218", " DIFERENCIAL")</f>
      </c>
      <c r="C169" s="4" t="inlineStr">
        <is>
          <t>Não vendido</t>
        </is>
      </c>
      <c r="D169" s="4" t="inlineStr">
        <is>
          <t>0</t>
        </is>
      </c>
      <c r="E169" s="5" t="inlineStr">
        <is>
          <t>7.000,00</t>
        </is>
      </c>
      <c r="F169" s="4" t="inlineStr">
        <is>
          <t>50.00</t>
        </is>
      </c>
    </row>
    <row collapsed="false" customFormat="false" customHeight="false" hidden="false" ht="12.1" outlineLevel="0" r="170">
      <c r="A170" s="5" t="s">
        <f>=HYPERLINK("https://leilaoonline.net/lote/detalhe/313222", "238")</f>
      </c>
      <c r="B170" s="4" t="s">
        <f>=HYPERLINK("https://leilaoonline.net/lote/detalhe/313222", " DIFERENCIAL TRASEIRO CAT 938G")</f>
      </c>
      <c r="C170" s="4" t="inlineStr">
        <is>
          <t>Não vendido</t>
        </is>
      </c>
      <c r="D170" s="4" t="inlineStr">
        <is>
          <t>0</t>
        </is>
      </c>
      <c r="E170" s="5" t="inlineStr">
        <is>
          <t>5.000,00</t>
        </is>
      </c>
      <c r="F170" s="4" t="inlineStr">
        <is>
          <t>50.00</t>
        </is>
      </c>
    </row>
    <row collapsed="false" customFormat="false" customHeight="false" hidden="false" ht="12.1" outlineLevel="0" r="171">
      <c r="A171" s="5" t="s">
        <f>=HYPERLINK("https://leilaoonline.net/lote/detalhe/313185", "239")</f>
      </c>
      <c r="B171" s="4" t="s">
        <f>=HYPERLINK("https://leilaoonline.net/lote/detalhe/313185", " DIFERENCIAL TRASEIRO CAT 950G")</f>
      </c>
      <c r="C171" s="4" t="inlineStr">
        <is>
          <t>Não vendido</t>
        </is>
      </c>
      <c r="D171" s="4" t="inlineStr">
        <is>
          <t>1</t>
        </is>
      </c>
      <c r="E171" s="5" t="inlineStr">
        <is>
          <t>5.000,00</t>
        </is>
      </c>
      <c r="F171" s="4" t="inlineStr">
        <is>
          <t>50.00</t>
        </is>
      </c>
    </row>
    <row collapsed="false" customFormat="false" customHeight="false" hidden="false" ht="12.1" outlineLevel="0" r="172">
      <c r="A172" s="5" t="s">
        <f>=HYPERLINK("https://leilaoonline.net/lote/detalhe/313214", "240")</f>
      </c>
      <c r="B172" s="4" t="s">
        <f>=HYPERLINK("https://leilaoonline.net/lote/detalhe/313214", " DIFERENCIAL TRASEIRO CAT 950H")</f>
      </c>
      <c r="C172" s="4" t="inlineStr">
        <is>
          <t>Não vendido</t>
        </is>
      </c>
      <c r="D172" s="4" t="inlineStr">
        <is>
          <t>0</t>
        </is>
      </c>
      <c r="E172" s="5" t="inlineStr">
        <is>
          <t>5.000,00</t>
        </is>
      </c>
      <c r="F172" s="4" t="inlineStr">
        <is>
          <t>50.00</t>
        </is>
      </c>
    </row>
    <row collapsed="false" customFormat="false" customHeight="false" hidden="false" ht="12.1" outlineLevel="0" r="173">
      <c r="A173" s="5" t="s">
        <f>=HYPERLINK("https://leilaoonline.net/lote/detalhe/313198", "241")</f>
      </c>
      <c r="B173" s="4" t="s">
        <f>=HYPERLINK("https://leilaoonline.net/lote/detalhe/313198", " DIFERENCIAL DIANTEIRO VPLVO L120F")</f>
      </c>
      <c r="C173" s="4" t="inlineStr">
        <is>
          <t>Não vendido</t>
        </is>
      </c>
      <c r="D173" s="4" t="inlineStr">
        <is>
          <t>0</t>
        </is>
      </c>
      <c r="E173" s="5" t="inlineStr">
        <is>
          <t>3.000,00</t>
        </is>
      </c>
      <c r="F173" s="4" t="inlineStr">
        <is>
          <t>50.00</t>
        </is>
      </c>
    </row>
    <row collapsed="false" customFormat="false" customHeight="false" hidden="false" ht="12.1" outlineLevel="0" r="174">
      <c r="A174" s="5" t="s">
        <f>=HYPERLINK("https://leilaoonline.net/lote/detalhe/313359", "242")</f>
      </c>
      <c r="B174" s="4" t="s">
        <f>=HYPERLINK("https://leilaoonline.net/lote/detalhe/313359", " DIFERENCIAL DIANTEIRO CAT 938G")</f>
      </c>
      <c r="C174" s="4" t="inlineStr">
        <is>
          <t>Não vendido</t>
        </is>
      </c>
      <c r="D174" s="4" t="inlineStr">
        <is>
          <t>0</t>
        </is>
      </c>
      <c r="E174" s="5" t="inlineStr">
        <is>
          <t>5.000,00</t>
        </is>
      </c>
      <c r="F174" s="4" t="inlineStr">
        <is>
          <t>50.00</t>
        </is>
      </c>
    </row>
    <row collapsed="false" customFormat="false" customHeight="false" hidden="false" ht="12.1" outlineLevel="0" r="175">
      <c r="A175" s="5" t="s">
        <f>=HYPERLINK("https://leilaoonline.net/lote/detalhe/313186", "243")</f>
      </c>
      <c r="B175" s="4" t="s">
        <f>=HYPERLINK("https://leilaoonline.net/lote/detalhe/313186", " DIFERENCIAL DIANTEIRO CAT")</f>
      </c>
      <c r="C175" s="4" t="inlineStr">
        <is>
          <t>Não vendido</t>
        </is>
      </c>
      <c r="D175" s="4" t="inlineStr">
        <is>
          <t>0</t>
        </is>
      </c>
      <c r="E175" s="5" t="inlineStr">
        <is>
          <t>5.000,00</t>
        </is>
      </c>
      <c r="F175" s="4" t="inlineStr">
        <is>
          <t>50.00</t>
        </is>
      </c>
    </row>
    <row collapsed="false" customFormat="false" customHeight="false" hidden="false" ht="12.1" outlineLevel="0" r="176">
      <c r="A176" s="5" t="s">
        <f>=HYPERLINK("https://leilaoonline.net/lote/detalhe/313234", "250")</f>
      </c>
      <c r="B176" s="4" t="s">
        <f>=HYPERLINK("https://leilaoonline.net/lote/detalhe/313234", " MOTOR CAT 3406")</f>
      </c>
      <c r="C176" s="4" t="inlineStr">
        <is>
          <t>Não vendido</t>
        </is>
      </c>
      <c r="D176" s="4" t="inlineStr">
        <is>
          <t>0</t>
        </is>
      </c>
      <c r="E176" s="5" t="inlineStr">
        <is>
          <t>15.000,00</t>
        </is>
      </c>
      <c r="F176" s="4" t="inlineStr">
        <is>
          <t>500.00</t>
        </is>
      </c>
    </row>
    <row collapsed="false" customFormat="false" customHeight="false" hidden="false" ht="12.1" outlineLevel="0" r="177">
      <c r="A177" s="5" t="s">
        <f>=HYPERLINK("https://leilaoonline.net/lote/detalhe/313237", "252")</f>
      </c>
      <c r="B177" s="4" t="s">
        <f>=HYPERLINK("https://leilaoonline.net/lote/detalhe/313237", " MOTOR KOMATSU PC 400")</f>
      </c>
      <c r="C177" s="4" t="inlineStr">
        <is>
          <t>Não vendido</t>
        </is>
      </c>
      <c r="D177" s="4" t="inlineStr">
        <is>
          <t>0</t>
        </is>
      </c>
      <c r="E177" s="5" t="inlineStr">
        <is>
          <t>5.000,00</t>
        </is>
      </c>
      <c r="F177" s="4" t="inlineStr">
        <is>
          <t>500.00</t>
        </is>
      </c>
    </row>
    <row collapsed="false" customFormat="false" customHeight="false" hidden="false" ht="12.1" outlineLevel="0" r="178">
      <c r="A178" s="5" t="s">
        <f>=HYPERLINK("https://leilaoonline.net/lote/detalhe/313238", "253")</f>
      </c>
      <c r="B178" s="4" t="s">
        <f>=HYPERLINK("https://leilaoonline.net/lote/detalhe/313238", " MOTOR KOMATSU PC 600")</f>
      </c>
      <c r="C178" s="4" t="inlineStr">
        <is>
          <t>Não vendido</t>
        </is>
      </c>
      <c r="D178" s="4" t="inlineStr">
        <is>
          <t>0</t>
        </is>
      </c>
      <c r="E178" s="5" t="inlineStr">
        <is>
          <t>5.000,00</t>
        </is>
      </c>
      <c r="F178" s="4" t="inlineStr">
        <is>
          <t>500.00</t>
        </is>
      </c>
    </row>
    <row collapsed="false" customFormat="false" customHeight="false" hidden="false" ht="12.1" outlineLevel="0" r="179">
      <c r="A179" s="5" t="s">
        <f>=HYPERLINK("https://leilaoonline.net/lote/detalhe/313236", "254")</f>
      </c>
      <c r="B179" s="4" t="s">
        <f>=HYPERLINK("https://leilaoonline.net/lote/detalhe/313236", " MOTOR KOMATSU PC 600")</f>
      </c>
      <c r="C179" s="4" t="inlineStr">
        <is>
          <t>Não vendido</t>
        </is>
      </c>
      <c r="D179" s="4" t="inlineStr">
        <is>
          <t>0</t>
        </is>
      </c>
      <c r="E179" s="5" t="inlineStr">
        <is>
          <t>5.000,00</t>
        </is>
      </c>
      <c r="F179" s="4" t="inlineStr">
        <is>
          <t>500.00</t>
        </is>
      </c>
    </row>
    <row collapsed="false" customFormat="false" customHeight="false" hidden="false" ht="12.1" outlineLevel="0" r="180">
      <c r="A180" s="5" t="s">
        <f>=HYPERLINK("https://leilaoonline.net/lote/detalhe/313239", "255")</f>
      </c>
      <c r="B180" s="4" t="s">
        <f>=HYPERLINK("https://leilaoonline.net/lote/detalhe/313239", " MOTOR LIEBHEER")</f>
      </c>
      <c r="C180" s="4" t="inlineStr">
        <is>
          <t>Não vendido</t>
        </is>
      </c>
      <c r="D180" s="4" t="inlineStr">
        <is>
          <t>0</t>
        </is>
      </c>
      <c r="E180" s="5" t="inlineStr">
        <is>
          <t>3.000,00</t>
        </is>
      </c>
      <c r="F180" s="4" t="inlineStr">
        <is>
          <t>300.00</t>
        </is>
      </c>
    </row>
    <row collapsed="false" customFormat="false" customHeight="false" hidden="false" ht="12.1" outlineLevel="0" r="181">
      <c r="A181" s="5" t="s">
        <f>=HYPERLINK("https://leilaoonline.net/lote/detalhe/313240", "256")</f>
      </c>
      <c r="B181" s="4" t="s">
        <f>=HYPERLINK("https://leilaoonline.net/lote/detalhe/313240", " MOTOR LIEBHEER")</f>
      </c>
      <c r="C181" s="4" t="inlineStr">
        <is>
          <t>Não vendido</t>
        </is>
      </c>
      <c r="D181" s="4" t="inlineStr">
        <is>
          <t>0</t>
        </is>
      </c>
      <c r="E181" s="5" t="inlineStr">
        <is>
          <t>3.000,00</t>
        </is>
      </c>
      <c r="F181" s="4" t="inlineStr">
        <is>
          <t>300.00</t>
        </is>
      </c>
    </row>
    <row collapsed="false" customFormat="false" customHeight="false" hidden="false" ht="12.1" outlineLevel="0" r="182">
      <c r="A182" s="5" t="s">
        <f>=HYPERLINK("https://leilaoonline.net/lote/detalhe/313368", "267")</f>
      </c>
      <c r="B182" s="4" t="s">
        <f>=HYPERLINK("https://leilaoonline.net/lote/detalhe/313368", " TRANSMISSÃO ZF")</f>
      </c>
      <c r="C182" s="4" t="inlineStr">
        <is>
          <t>Não vendido</t>
        </is>
      </c>
      <c r="D182" s="4" t="inlineStr">
        <is>
          <t>0</t>
        </is>
      </c>
      <c r="E182" s="5" t="inlineStr">
        <is>
          <t>5.000,00</t>
        </is>
      </c>
      <c r="F182" s="4" t="inlineStr">
        <is>
          <t>300.00</t>
        </is>
      </c>
    </row>
    <row collapsed="false" customFormat="false" customHeight="false" hidden="false" ht="12.1" outlineLevel="0" r="183">
      <c r="A183" s="5" t="s">
        <f>=HYPERLINK("https://leilaoonline.net/lote/detalhe/313230", "268")</f>
      </c>
      <c r="B183" s="4" t="s">
        <f>=HYPERLINK("https://leilaoonline.net/lote/detalhe/313230", " CONJUNTO DE SAPATA CAT D6R (57 UNIDADES )")</f>
      </c>
      <c r="C183" s="4" t="inlineStr">
        <is>
          <t>Não vendido</t>
        </is>
      </c>
      <c r="D183" s="4" t="inlineStr">
        <is>
          <t>0</t>
        </is>
      </c>
      <c r="E183" s="5" t="inlineStr">
        <is>
          <t>3.000,00</t>
        </is>
      </c>
      <c r="F183" s="4" t="inlineStr">
        <is>
          <t>300.00</t>
        </is>
      </c>
    </row>
    <row collapsed="false" customFormat="false" customHeight="false" hidden="false" ht="12.1" outlineLevel="0" r="184">
      <c r="A184" s="5" t="s">
        <f>=HYPERLINK("https://leilaoonline.net/lote/detalhe/313232", "269")</f>
      </c>
      <c r="B184" s="4" t="s">
        <f>=HYPERLINK("https://leilaoonline.net/lote/detalhe/313232", " RABICHO CAT D8K")</f>
      </c>
      <c r="C184" s="4" t="inlineStr">
        <is>
          <t>Não vendido</t>
        </is>
      </c>
      <c r="D184" s="4" t="inlineStr">
        <is>
          <t>0</t>
        </is>
      </c>
      <c r="E184" s="5" t="inlineStr">
        <is>
          <t>1.000,00</t>
        </is>
      </c>
      <c r="F184" s="4" t="inlineStr">
        <is>
          <t>100.00</t>
        </is>
      </c>
    </row>
    <row collapsed="false" customFormat="false" customHeight="false" hidden="false" ht="12.1" outlineLevel="0" r="185">
      <c r="A185" s="5" t="s">
        <f>=HYPERLINK("https://leilaoonline.net/lote/detalhe/313231", "270")</f>
      </c>
      <c r="B185" s="4" t="s">
        <f>=HYPERLINK("https://leilaoonline.net/lote/detalhe/313231", " RABICHO CAR D9H")</f>
      </c>
      <c r="C185" s="4" t="inlineStr">
        <is>
          <t>Não vendido</t>
        </is>
      </c>
      <c r="D185" s="4" t="inlineStr">
        <is>
          <t>0</t>
        </is>
      </c>
      <c r="E185" s="5" t="inlineStr">
        <is>
          <t>8.000,00</t>
        </is>
      </c>
      <c r="F185" s="4" t="inlineStr">
        <is>
          <t>500.00</t>
        </is>
      </c>
    </row>
    <row collapsed="false" customFormat="false" customHeight="false" hidden="false" ht="12.1" outlineLevel="0" r="186">
      <c r="A186" s="5" t="s">
        <f>=HYPERLINK("https://leilaoonline.net/lote/detalhe/313759", "271")</f>
      </c>
      <c r="B186" s="4" t="s">
        <f>=HYPERLINK("https://leilaoonline.net/lote/detalhe/313759", " MOITÃO 20 TONELADAS")</f>
      </c>
      <c r="C186" s="4" t="inlineStr">
        <is>
          <t>Não vendido</t>
        </is>
      </c>
      <c r="D186" s="4" t="inlineStr">
        <is>
          <t>0</t>
        </is>
      </c>
      <c r="E186" s="5" t="inlineStr">
        <is>
          <t>1.000,00</t>
        </is>
      </c>
      <c r="F186" s="4" t="inlineStr">
        <is>
          <t>100.00</t>
        </is>
      </c>
    </row>
    <row collapsed="false" customFormat="false" customHeight="false" hidden="false" ht="12.1" outlineLevel="0" r="187">
      <c r="A187" s="5" t="s">
        <f>=HYPERLINK("https://leilaoonline.net/lote/detalhe/313229", "272")</f>
      </c>
      <c r="B187" s="4" t="s">
        <f>=HYPERLINK("https://leilaoonline.net/lote/detalhe/313229", " GUINCHO 100 TONELADAS")</f>
      </c>
      <c r="C187" s="4" t="inlineStr">
        <is>
          <t>Não vendido</t>
        </is>
      </c>
      <c r="D187" s="4" t="inlineStr">
        <is>
          <t>0</t>
        </is>
      </c>
      <c r="E187" s="5" t="inlineStr">
        <is>
          <t>8.000,00</t>
        </is>
      </c>
      <c r="F187" s="4" t="inlineStr">
        <is>
          <t>500.00</t>
        </is>
      </c>
    </row>
    <row collapsed="false" customFormat="false" customHeight="false" hidden="false" ht="12.1" outlineLevel="0" r="188">
      <c r="A188" s="5" t="s">
        <f>=HYPERLINK("https://leilaoonline.net/lote/detalhe/313270", "274")</f>
      </c>
      <c r="B188" s="4" t="s">
        <f>=HYPERLINK("https://leilaoonline.net/lote/detalhe/313270", " DIFERENCIAL DIANTEIRO VOLVO G 940")</f>
      </c>
      <c r="C188" s="4" t="inlineStr">
        <is>
          <t>Não vendido</t>
        </is>
      </c>
      <c r="D188" s="4" t="inlineStr">
        <is>
          <t>0</t>
        </is>
      </c>
      <c r="E188" s="5" t="inlineStr">
        <is>
          <t>3.000,00</t>
        </is>
      </c>
      <c r="F188" s="4" t="inlineStr">
        <is>
          <t>300.00</t>
        </is>
      </c>
    </row>
    <row collapsed="false" customFormat="false" customHeight="false" hidden="false" ht="12.1" outlineLevel="0" r="189">
      <c r="A189" s="5" t="s">
        <f>=HYPERLINK("https://leilaoonline.net/lote/detalhe/313369", "281")</f>
      </c>
      <c r="B189" s="4" t="s">
        <f>=HYPERLINK("https://leilaoonline.net/lote/detalhe/313369", " LÂMINA COM U E PISTÕES CAT")</f>
      </c>
      <c r="C189" s="4" t="inlineStr">
        <is>
          <t>Não vendido</t>
        </is>
      </c>
      <c r="D189" s="4" t="inlineStr">
        <is>
          <t>0</t>
        </is>
      </c>
      <c r="E189" s="5" t="inlineStr">
        <is>
          <t>25.000,00</t>
        </is>
      </c>
      <c r="F189" s="4" t="inlineStr">
        <is>
          <t>300.00</t>
        </is>
      </c>
    </row>
    <row collapsed="false" customFormat="false" customHeight="false" hidden="false" ht="12.1" outlineLevel="0" r="190">
      <c r="A190" s="5" t="s">
        <f>=HYPERLINK("https://leilaoonline.net/lote/detalhe/313241", "282")</f>
      </c>
      <c r="B190" s="4" t="s">
        <f>=HYPERLINK("https://leilaoonline.net/lote/detalhe/313241", " H DA CAT W130 COM PISTÕES")</f>
      </c>
      <c r="C190" s="4" t="inlineStr">
        <is>
          <t>Não vendido</t>
        </is>
      </c>
      <c r="D190" s="4" t="inlineStr">
        <is>
          <t>0</t>
        </is>
      </c>
      <c r="E190" s="5" t="inlineStr">
        <is>
          <t>3.000,00</t>
        </is>
      </c>
      <c r="F190" s="4" t="inlineStr">
        <is>
          <t>300.00</t>
        </is>
      </c>
    </row>
    <row collapsed="false" customFormat="false" customHeight="false" hidden="false" ht="12.1" outlineLevel="0" r="191">
      <c r="A191" s="5" t="s">
        <f>=HYPERLINK("https://leilaoonline.net/lote/detalhe/313391", "283")</f>
      </c>
      <c r="B191" s="4" t="s">
        <f>=HYPERLINK("https://leilaoonline.net/lote/detalhe/313391", " H DA CAT 950H")</f>
      </c>
      <c r="C191" s="4" t="inlineStr">
        <is>
          <t>Não vendido</t>
        </is>
      </c>
      <c r="D191" s="4" t="inlineStr">
        <is>
          <t>0</t>
        </is>
      </c>
      <c r="E191" s="5" t="inlineStr">
        <is>
          <t>3.000,00</t>
        </is>
      </c>
      <c r="F191" s="4" t="inlineStr">
        <is>
          <t>300.00</t>
        </is>
      </c>
    </row>
    <row collapsed="false" customFormat="false" customHeight="false" hidden="false" ht="12.1" outlineLevel="0" r="192">
      <c r="A192" s="5" t="s">
        <f>=HYPERLINK("https://leilaoonline.net/lote/detalhe/313393", "285")</f>
      </c>
      <c r="B192" s="4" t="s">
        <f>=HYPERLINK("https://leilaoonline.net/lote/detalhe/313393", " CONCHA CAT 950H")</f>
      </c>
      <c r="C192" s="4" t="inlineStr">
        <is>
          <t>Não vendido</t>
        </is>
      </c>
      <c r="D192" s="4" t="inlineStr">
        <is>
          <t>0</t>
        </is>
      </c>
      <c r="E192" s="5" t="inlineStr">
        <is>
          <t>3.000,00</t>
        </is>
      </c>
      <c r="F192" s="4" t="inlineStr">
        <is>
          <t>300.00</t>
        </is>
      </c>
    </row>
    <row collapsed="false" customFormat="false" customHeight="false" hidden="false" ht="12.1" outlineLevel="0" r="193">
      <c r="A193" s="5" t="s">
        <f>=HYPERLINK("https://leilaoonline.net/lote/detalhe/313244", "286")</f>
      </c>
      <c r="B193" s="4" t="s">
        <f>=HYPERLINK("https://leilaoonline.net/lote/detalhe/313244", " BRAÇO JCB 3C")</f>
      </c>
      <c r="C193" s="4" t="inlineStr">
        <is>
          <t>Não vendido</t>
        </is>
      </c>
      <c r="D193" s="4" t="inlineStr">
        <is>
          <t>0</t>
        </is>
      </c>
      <c r="E193" s="5" t="inlineStr">
        <is>
          <t>2.000,00</t>
        </is>
      </c>
      <c r="F193" s="4" t="inlineStr">
        <is>
          <t>300.00</t>
        </is>
      </c>
    </row>
    <row collapsed="false" customFormat="false" customHeight="false" hidden="false" ht="12.1" outlineLevel="0" r="194">
      <c r="A194" s="5" t="s">
        <f>=HYPERLINK("https://leilaoonline.net/lote/detalhe/313242", "287")</f>
      </c>
      <c r="B194" s="4" t="s">
        <f>=HYPERLINK("https://leilaoonline.net/lote/detalhe/313242", " H DA CAT 938H")</f>
      </c>
      <c r="C194" s="4" t="inlineStr">
        <is>
          <t>Não vendido</t>
        </is>
      </c>
      <c r="D194" s="4" t="inlineStr">
        <is>
          <t>0</t>
        </is>
      </c>
      <c r="E194" s="5" t="inlineStr">
        <is>
          <t>3.000,00</t>
        </is>
      </c>
      <c r="F194" s="4" t="inlineStr">
        <is>
          <t>300.00</t>
        </is>
      </c>
    </row>
    <row collapsed="false" customFormat="false" customHeight="false" hidden="false" ht="12.1" outlineLevel="0" r="195">
      <c r="A195" s="5" t="s">
        <f>=HYPERLINK("https://leilaoonline.net/lote/detalhe/313243", "288")</f>
      </c>
      <c r="B195" s="4" t="s">
        <f>=HYPERLINK("https://leilaoonline.net/lote/detalhe/313243", " H DA CASE 721-C")</f>
      </c>
      <c r="C195" s="4" t="inlineStr">
        <is>
          <t>Não vendido</t>
        </is>
      </c>
      <c r="D195" s="4" t="inlineStr">
        <is>
          <t>1</t>
        </is>
      </c>
      <c r="E195" s="5" t="inlineStr">
        <is>
          <t>3.000,00</t>
        </is>
      </c>
      <c r="F195" s="4" t="inlineStr">
        <is>
          <t>300.00</t>
        </is>
      </c>
    </row>
    <row collapsed="false" customFormat="false" customHeight="false" hidden="false" ht="12.1" outlineLevel="0" r="196">
      <c r="A196" s="5" t="s">
        <f>=HYPERLINK("https://leilaoonline.net/lote/detalhe/313304", "294")</f>
      </c>
      <c r="B196" s="4" t="s">
        <f>=HYPERLINK("https://leilaoonline.net/lote/detalhe/313304", " PISTÃO LEVANTE CAT 345 C")</f>
      </c>
      <c r="C196" s="4" t="inlineStr">
        <is>
          <t>Não vendido</t>
        </is>
      </c>
      <c r="D196" s="4" t="inlineStr">
        <is>
          <t>0</t>
        </is>
      </c>
      <c r="E196" s="5" t="inlineStr">
        <is>
          <t>3.000,00</t>
        </is>
      </c>
      <c r="F196" s="4" t="inlineStr">
        <is>
          <t>300.00</t>
        </is>
      </c>
    </row>
    <row collapsed="false" customFormat="false" customHeight="false" hidden="false" ht="12.1" outlineLevel="0" r="197">
      <c r="A197" s="5" t="s">
        <f>=HYPERLINK("https://leilaoonline.net/lote/detalhe/313297", "295")</f>
      </c>
      <c r="B197" s="4" t="s">
        <f>=HYPERLINK("https://leilaoonline.net/lote/detalhe/313297", " PISTÃO LEVANTE CAT 345 C")</f>
      </c>
      <c r="C197" s="4" t="inlineStr">
        <is>
          <t>Não vendido</t>
        </is>
      </c>
      <c r="D197" s="4" t="inlineStr">
        <is>
          <t>0</t>
        </is>
      </c>
      <c r="E197" s="5" t="inlineStr">
        <is>
          <t>3.000,00</t>
        </is>
      </c>
      <c r="F197" s="4" t="inlineStr">
        <is>
          <t>300.00</t>
        </is>
      </c>
    </row>
    <row collapsed="false" customFormat="false" customHeight="false" hidden="false" ht="12.1" outlineLevel="0" r="198">
      <c r="A198" s="5" t="s">
        <f>=HYPERLINK("https://leilaoonline.net/lote/detalhe/313299", "302")</f>
      </c>
      <c r="B198" s="4" t="s">
        <f>=HYPERLINK("https://leilaoonline.net/lote/detalhe/313299", " PISTÃO CAT 950H ARTICULAÇÃO DA CONCHA")</f>
      </c>
      <c r="C198" s="4" t="inlineStr">
        <is>
          <t>Não vendido</t>
        </is>
      </c>
      <c r="D198" s="4" t="inlineStr">
        <is>
          <t>0</t>
        </is>
      </c>
      <c r="E198" s="5" t="inlineStr">
        <is>
          <t>2.000,00</t>
        </is>
      </c>
      <c r="F198" s="4" t="inlineStr">
        <is>
          <t>200.00</t>
        </is>
      </c>
    </row>
    <row collapsed="false" customFormat="false" customHeight="false" hidden="false" ht="12.1" outlineLevel="0" r="199">
      <c r="A199" s="5" t="s">
        <f>=HYPERLINK("https://leilaoonline.net/lote/detalhe/313301", "305")</f>
      </c>
      <c r="B199" s="4" t="s">
        <f>=HYPERLINK("https://leilaoonline.net/lote/detalhe/313301", " PISTÃO CAT 336D LEVANTE")</f>
      </c>
      <c r="C199" s="4" t="inlineStr">
        <is>
          <t>Não vendido</t>
        </is>
      </c>
      <c r="D199" s="4" t="inlineStr">
        <is>
          <t>0</t>
        </is>
      </c>
      <c r="E199" s="5" t="inlineStr">
        <is>
          <t>3.000,00</t>
        </is>
      </c>
      <c r="F199" s="4" t="inlineStr">
        <is>
          <t>300.00</t>
        </is>
      </c>
    </row>
    <row collapsed="false" customFormat="false" customHeight="false" hidden="false" ht="12.1" outlineLevel="0" r="200">
      <c r="A200" s="5" t="s">
        <f>=HYPERLINK("https://leilaoonline.net/lote/detalhe/313303", "306")</f>
      </c>
      <c r="B200" s="4" t="s">
        <f>=HYPERLINK("https://leilaoonline.net/lote/detalhe/313303", " PISTÃO CAT 336D LEVANTE")</f>
      </c>
      <c r="C200" s="4" t="inlineStr">
        <is>
          <t>Não vendido</t>
        </is>
      </c>
      <c r="D200" s="4" t="inlineStr">
        <is>
          <t>0</t>
        </is>
      </c>
      <c r="E200" s="5" t="inlineStr">
        <is>
          <t>3.000,00</t>
        </is>
      </c>
      <c r="F200" s="4" t="inlineStr">
        <is>
          <t>300.00</t>
        </is>
      </c>
    </row>
    <row collapsed="false" customFormat="false" customHeight="false" hidden="false" ht="12.1" outlineLevel="0" r="201">
      <c r="A201" s="5" t="s">
        <f>=HYPERLINK("https://leilaoonline.net/lote/detalhe/313302", "307")</f>
      </c>
      <c r="B201" s="4" t="s">
        <f>=HYPERLINK("https://leilaoonline.net/lote/detalhe/313302", " PISTÃO CAT 321DL")</f>
      </c>
      <c r="C201" s="4" t="inlineStr">
        <is>
          <t>Não vendido</t>
        </is>
      </c>
      <c r="D201" s="4" t="inlineStr">
        <is>
          <t>0</t>
        </is>
      </c>
      <c r="E201" s="5" t="inlineStr">
        <is>
          <t>2.000,00</t>
        </is>
      </c>
      <c r="F201" s="4" t="inlineStr">
        <is>
          <t>200.00</t>
        </is>
      </c>
    </row>
    <row collapsed="false" customFormat="false" customHeight="false" hidden="false" ht="12.1" outlineLevel="0" r="202">
      <c r="A202" s="5" t="s">
        <f>=HYPERLINK("https://leilaoonline.net/lote/detalhe/313306", "309")</f>
      </c>
      <c r="B202" s="4" t="s">
        <f>=HYPERLINK("https://leilaoonline.net/lote/detalhe/313306", " COMANDO HIDRAULICO CAT 966H")</f>
      </c>
      <c r="C202" s="4" t="inlineStr">
        <is>
          <t>Não vendido</t>
        </is>
      </c>
      <c r="D202" s="4" t="inlineStr">
        <is>
          <t>0</t>
        </is>
      </c>
      <c r="E202" s="5" t="inlineStr">
        <is>
          <t>2.000,00</t>
        </is>
      </c>
      <c r="F202" s="4" t="inlineStr">
        <is>
          <t>200.00</t>
        </is>
      </c>
    </row>
    <row collapsed="false" customFormat="false" customHeight="false" hidden="false" ht="12.1" outlineLevel="0" r="203">
      <c r="A203" s="5" t="s">
        <f>=HYPERLINK("https://leilaoonline.net/lote/detalhe/313305", "310")</f>
      </c>
      <c r="B203" s="4" t="s">
        <f>=HYPERLINK("https://leilaoonline.net/lote/detalhe/313305", " COMANDO HIDRAULICO CAT 966H")</f>
      </c>
      <c r="C203" s="4" t="inlineStr">
        <is>
          <t>Não vendido</t>
        </is>
      </c>
      <c r="D203" s="4" t="inlineStr">
        <is>
          <t>0</t>
        </is>
      </c>
      <c r="E203" s="5" t="inlineStr">
        <is>
          <t>4.000,00</t>
        </is>
      </c>
      <c r="F203" s="4" t="inlineStr">
        <is>
          <t>300.00</t>
        </is>
      </c>
    </row>
    <row collapsed="false" customFormat="false" customHeight="false" hidden="false" ht="12.1" outlineLevel="0" r="204">
      <c r="A204" s="5" t="s">
        <f>=HYPERLINK("https://leilaoonline.net/lote/detalhe/313326", "311")</f>
      </c>
      <c r="B204" s="4" t="s">
        <f>=HYPERLINK("https://leilaoonline.net/lote/detalhe/313326", " COMANDO HIDRAULICO JCB 330")</f>
      </c>
      <c r="C204" s="4" t="inlineStr">
        <is>
          <t>Não vendido</t>
        </is>
      </c>
      <c r="D204" s="4" t="inlineStr">
        <is>
          <t>0</t>
        </is>
      </c>
      <c r="E204" s="5" t="inlineStr">
        <is>
          <t>3.000,00</t>
        </is>
      </c>
      <c r="F204" s="4" t="inlineStr">
        <is>
          <t>300.00</t>
        </is>
      </c>
    </row>
    <row collapsed="false" customFormat="false" customHeight="false" hidden="false" ht="12.1" outlineLevel="0" r="205">
      <c r="A205" s="5" t="s">
        <f>=HYPERLINK("https://leilaoonline.net/lote/detalhe/313307", "312")</f>
      </c>
      <c r="B205" s="4" t="s">
        <f>=HYPERLINK("https://leilaoonline.net/lote/detalhe/313307", " COMANDO HIDRAULICO LIEBHEER")</f>
      </c>
      <c r="C205" s="4" t="inlineStr">
        <is>
          <t>Não vendido</t>
        </is>
      </c>
      <c r="D205" s="4" t="inlineStr">
        <is>
          <t>0</t>
        </is>
      </c>
      <c r="E205" s="5" t="inlineStr">
        <is>
          <t>2.000,00</t>
        </is>
      </c>
      <c r="F205" s="4" t="inlineStr">
        <is>
          <t>200.00</t>
        </is>
      </c>
    </row>
    <row collapsed="false" customFormat="false" customHeight="false" hidden="false" ht="12.1" outlineLevel="0" r="206">
      <c r="A206" s="5" t="s">
        <f>=HYPERLINK("https://leilaoonline.net/lote/detalhe/313311", "313")</f>
      </c>
      <c r="B206" s="4" t="s">
        <f>=HYPERLINK("https://leilaoonline.net/lote/detalhe/313311", " COMANDO HIDRAULICO DOOSAN")</f>
      </c>
      <c r="C206" s="4" t="inlineStr">
        <is>
          <t>Não vendido</t>
        </is>
      </c>
      <c r="D206" s="4" t="inlineStr">
        <is>
          <t>0</t>
        </is>
      </c>
      <c r="E206" s="5" t="inlineStr">
        <is>
          <t>2.000,00</t>
        </is>
      </c>
      <c r="F206" s="4" t="inlineStr">
        <is>
          <t>200.00</t>
        </is>
      </c>
    </row>
    <row collapsed="false" customFormat="false" customHeight="false" hidden="false" ht="12.1" outlineLevel="0" r="207">
      <c r="A207" s="5" t="s">
        <f>=HYPERLINK("https://leilaoonline.net/lote/detalhe/313310", "315")</f>
      </c>
      <c r="B207" s="4" t="s">
        <f>=HYPERLINK("https://leilaoonline.net/lote/detalhe/313310", " COMANDO HIDRAULICO CAT 950H")</f>
      </c>
      <c r="C207" s="4" t="inlineStr">
        <is>
          <t>Não vendido</t>
        </is>
      </c>
      <c r="D207" s="4" t="inlineStr">
        <is>
          <t>0</t>
        </is>
      </c>
      <c r="E207" s="5" t="inlineStr">
        <is>
          <t>2.000,00</t>
        </is>
      </c>
      <c r="F207" s="4" t="inlineStr">
        <is>
          <t>200.00</t>
        </is>
      </c>
    </row>
    <row collapsed="false" customFormat="false" customHeight="false" hidden="false" ht="12.1" outlineLevel="0" r="208">
      <c r="A208" s="5" t="s">
        <f>=HYPERLINK("https://leilaoonline.net/lote/detalhe/313308", "316")</f>
      </c>
      <c r="B208" s="4" t="s">
        <f>=HYPERLINK("https://leilaoonline.net/lote/detalhe/313308", " COMANDO HIDRAULICO CAT 950G")</f>
      </c>
      <c r="C208" s="4" t="inlineStr">
        <is>
          <t>Não vendido</t>
        </is>
      </c>
      <c r="D208" s="4" t="inlineStr">
        <is>
          <t>0</t>
        </is>
      </c>
      <c r="E208" s="5" t="inlineStr">
        <is>
          <t>2.000,00</t>
        </is>
      </c>
      <c r="F208" s="4" t="inlineStr">
        <is>
          <t>200.00</t>
        </is>
      </c>
    </row>
    <row collapsed="false" customFormat="false" customHeight="false" hidden="false" ht="12.1" outlineLevel="0" r="209">
      <c r="A209" s="5" t="s">
        <f>=HYPERLINK("https://leilaoonline.net/lote/detalhe/313316", "317")</f>
      </c>
      <c r="B209" s="4" t="s">
        <f>=HYPERLINK("https://leilaoonline.net/lote/detalhe/313316", " COMANDO HIDRAULICO CAT 960F")</f>
      </c>
      <c r="C209" s="4" t="inlineStr">
        <is>
          <t>Não vendido</t>
        </is>
      </c>
      <c r="D209" s="4" t="inlineStr">
        <is>
          <t>0</t>
        </is>
      </c>
      <c r="E209" s="5" t="inlineStr">
        <is>
          <t>2.000,00</t>
        </is>
      </c>
      <c r="F209" s="4" t="inlineStr">
        <is>
          <t>200.00</t>
        </is>
      </c>
    </row>
    <row collapsed="false" customFormat="false" customHeight="false" hidden="false" ht="12.1" outlineLevel="0" r="210">
      <c r="A210" s="5" t="s">
        <f>=HYPERLINK("https://leilaoonline.net/lote/detalhe/313312", "318")</f>
      </c>
      <c r="B210" s="4" t="s">
        <f>=HYPERLINK("https://leilaoonline.net/lote/detalhe/313312", " COMANDO HIDRAULICO CAT 966H")</f>
      </c>
      <c r="C210" s="4" t="inlineStr">
        <is>
          <t>Não vendido</t>
        </is>
      </c>
      <c r="D210" s="4" t="inlineStr">
        <is>
          <t>0</t>
        </is>
      </c>
      <c r="E210" s="5" t="inlineStr">
        <is>
          <t>2.000,00</t>
        </is>
      </c>
      <c r="F210" s="4" t="inlineStr">
        <is>
          <t>200.00</t>
        </is>
      </c>
    </row>
    <row collapsed="false" customFormat="false" customHeight="false" hidden="false" ht="12.1" outlineLevel="0" r="211">
      <c r="A211" s="5" t="s">
        <f>=HYPERLINK("https://leilaoonline.net/lote/detalhe/313309", "320")</f>
      </c>
      <c r="B211" s="4" t="s">
        <f>=HYPERLINK("https://leilaoonline.net/lote/detalhe/313309", " COMANDO HIDRAULICO CAT 966H")</f>
      </c>
      <c r="C211" s="4" t="inlineStr">
        <is>
          <t>Não vendido</t>
        </is>
      </c>
      <c r="D211" s="4" t="inlineStr">
        <is>
          <t>0</t>
        </is>
      </c>
      <c r="E211" s="5" t="inlineStr">
        <is>
          <t>3.000,00</t>
        </is>
      </c>
      <c r="F211" s="4" t="inlineStr">
        <is>
          <t>300.00</t>
        </is>
      </c>
    </row>
    <row collapsed="false" customFormat="false" customHeight="false" hidden="false" ht="12.1" outlineLevel="0" r="212">
      <c r="A212" s="5" t="s">
        <f>=HYPERLINK("https://leilaoonline.net/lote/detalhe/313327", "321")</f>
      </c>
      <c r="B212" s="4" t="s">
        <f>=HYPERLINK("https://leilaoonline.net/lote/detalhe/313327", " COMANDO HIDRAULICO CAT 966H")</f>
      </c>
      <c r="C212" s="4" t="inlineStr">
        <is>
          <t>Não vendido</t>
        </is>
      </c>
      <c r="D212" s="4" t="inlineStr">
        <is>
          <t>0</t>
        </is>
      </c>
      <c r="E212" s="5" t="inlineStr">
        <is>
          <t>3.000,00</t>
        </is>
      </c>
      <c r="F212" s="4" t="inlineStr">
        <is>
          <t>300.00</t>
        </is>
      </c>
    </row>
    <row collapsed="false" customFormat="false" customHeight="false" hidden="false" ht="12.1" outlineLevel="0" r="213">
      <c r="A213" s="5" t="s">
        <f>=HYPERLINK("https://leilaoonline.net/lote/detalhe/313286", "330")</f>
      </c>
      <c r="B213" s="4" t="s">
        <f>=HYPERLINK("https://leilaoonline.net/lote/detalhe/313286", " PISTÃO DOOSAN ARTICULAÇÃO DA CONCHA")</f>
      </c>
      <c r="C213" s="4" t="inlineStr">
        <is>
          <t>Não vendido</t>
        </is>
      </c>
      <c r="D213" s="4" t="inlineStr">
        <is>
          <t>0</t>
        </is>
      </c>
      <c r="E213" s="5" t="inlineStr">
        <is>
          <t>1.500,00</t>
        </is>
      </c>
      <c r="F213" s="4" t="inlineStr">
        <is>
          <t>150.00</t>
        </is>
      </c>
    </row>
    <row collapsed="false" customFormat="false" customHeight="false" hidden="false" ht="12.1" outlineLevel="0" r="214">
      <c r="A214" s="5" t="s">
        <f>=HYPERLINK("https://leilaoonline.net/lote/detalhe/313315", "331")</f>
      </c>
      <c r="B214" s="4" t="s">
        <f>=HYPERLINK("https://leilaoonline.net/lote/detalhe/313315", " PISTÃO DOOSAN LEVANTE")</f>
      </c>
      <c r="C214" s="4" t="inlineStr">
        <is>
          <t>Não vendido</t>
        </is>
      </c>
      <c r="D214" s="4" t="inlineStr">
        <is>
          <t>0</t>
        </is>
      </c>
      <c r="E214" s="5" t="inlineStr">
        <is>
          <t>1.500,00</t>
        </is>
      </c>
      <c r="F214" s="4" t="inlineStr">
        <is>
          <t>150.00</t>
        </is>
      </c>
    </row>
    <row collapsed="false" customFormat="false" customHeight="false" hidden="false" ht="12.1" outlineLevel="0" r="215">
      <c r="A215" s="5" t="s">
        <f>=HYPERLINK("https://leilaoonline.net/lote/detalhe/313320", "332")</f>
      </c>
      <c r="B215" s="4" t="s">
        <f>=HYPERLINK("https://leilaoonline.net/lote/detalhe/313320", " PISTÃO DOOSAN LEVANTE")</f>
      </c>
      <c r="C215" s="4" t="inlineStr">
        <is>
          <t>Não vendido</t>
        </is>
      </c>
      <c r="D215" s="4" t="inlineStr">
        <is>
          <t>0</t>
        </is>
      </c>
      <c r="E215" s="5" t="inlineStr">
        <is>
          <t>1.500,00</t>
        </is>
      </c>
      <c r="F215" s="4" t="inlineStr">
        <is>
          <t>150.00</t>
        </is>
      </c>
    </row>
    <row collapsed="false" customFormat="false" customHeight="false" hidden="false" ht="12.1" outlineLevel="0" r="216">
      <c r="A216" s="5" t="s">
        <f>=HYPERLINK("https://leilaoonline.net/lote/detalhe/313323", "333")</f>
      </c>
      <c r="B216" s="4" t="s">
        <f>=HYPERLINK("https://leilaoonline.net/lote/detalhe/313323", " PISTÃO DOOSAN LEVANTE")</f>
      </c>
      <c r="C216" s="4" t="inlineStr">
        <is>
          <t>Não vendido</t>
        </is>
      </c>
      <c r="D216" s="4" t="inlineStr">
        <is>
          <t>0</t>
        </is>
      </c>
      <c r="E216" s="5" t="inlineStr">
        <is>
          <t>1.500,00</t>
        </is>
      </c>
      <c r="F216" s="4" t="inlineStr">
        <is>
          <t>150.00</t>
        </is>
      </c>
    </row>
    <row collapsed="false" customFormat="false" customHeight="false" hidden="false" ht="12.1" outlineLevel="0" r="217">
      <c r="A217" s="5" t="s">
        <f>=HYPERLINK("https://leilaoonline.net/lote/detalhe/313314", "334")</f>
      </c>
      <c r="B217" s="4" t="s">
        <f>=HYPERLINK("https://leilaoonline.net/lote/detalhe/313314", " PISTÃO DOOSAN ARTICULAÇÃO DA CONCHA")</f>
      </c>
      <c r="C217" s="4" t="inlineStr">
        <is>
          <t>Não vendido</t>
        </is>
      </c>
      <c r="D217" s="4" t="inlineStr">
        <is>
          <t>0</t>
        </is>
      </c>
      <c r="E217" s="5" t="inlineStr">
        <is>
          <t>1.500,00</t>
        </is>
      </c>
      <c r="F217" s="4" t="inlineStr">
        <is>
          <t>150.00</t>
        </is>
      </c>
    </row>
    <row collapsed="false" customFormat="false" customHeight="false" hidden="false" ht="12.1" outlineLevel="0" r="218">
      <c r="A218" s="5" t="s">
        <f>=HYPERLINK("https://leilaoonline.net/lote/detalhe/313322", "335")</f>
      </c>
      <c r="B218" s="4" t="s">
        <f>=HYPERLINK("https://leilaoonline.net/lote/detalhe/313322", " PISTÃO CAT 950G LEVANTE")</f>
      </c>
      <c r="C218" s="4" t="inlineStr">
        <is>
          <t>Não vendido</t>
        </is>
      </c>
      <c r="D218" s="4" t="inlineStr">
        <is>
          <t>0</t>
        </is>
      </c>
      <c r="E218" s="5" t="inlineStr">
        <is>
          <t>1.500,00</t>
        </is>
      </c>
      <c r="F218" s="4" t="inlineStr">
        <is>
          <t>150.00</t>
        </is>
      </c>
    </row>
    <row collapsed="false" customFormat="false" customHeight="false" hidden="false" ht="12.1" outlineLevel="0" r="219">
      <c r="A219" s="5" t="s">
        <f>=HYPERLINK("https://leilaoonline.net/lote/detalhe/313319", "336")</f>
      </c>
      <c r="B219" s="4" t="s">
        <f>=HYPERLINK("https://leilaoonline.net/lote/detalhe/313319", " PISTÃO CAT 950H LEVANTE")</f>
      </c>
      <c r="C219" s="4" t="inlineStr">
        <is>
          <t>Não vendido</t>
        </is>
      </c>
      <c r="D219" s="4" t="inlineStr">
        <is>
          <t>0</t>
        </is>
      </c>
      <c r="E219" s="5" t="inlineStr">
        <is>
          <t>1.500,00</t>
        </is>
      </c>
      <c r="F219" s="4" t="inlineStr">
        <is>
          <t>150.00</t>
        </is>
      </c>
    </row>
    <row collapsed="false" customFormat="false" customHeight="false" hidden="false" ht="12.1" outlineLevel="0" r="220">
      <c r="A220" s="5" t="s">
        <f>=HYPERLINK("https://leilaoonline.net/lote/detalhe/313318", "338")</f>
      </c>
      <c r="B220" s="4" t="s">
        <f>=HYPERLINK("https://leilaoonline.net/lote/detalhe/313318", " PISTÃO CAT 966H ARTICULAÇÃO")</f>
      </c>
      <c r="C220" s="4" t="inlineStr">
        <is>
          <t>Não vendido</t>
        </is>
      </c>
      <c r="D220" s="4" t="inlineStr">
        <is>
          <t>0</t>
        </is>
      </c>
      <c r="E220" s="5" t="inlineStr">
        <is>
          <t>1.000,00</t>
        </is>
      </c>
      <c r="F220" s="4" t="inlineStr">
        <is>
          <t>100.00</t>
        </is>
      </c>
    </row>
    <row collapsed="false" customFormat="false" customHeight="false" hidden="false" ht="12.1" outlineLevel="0" r="221">
      <c r="A221" s="5" t="s">
        <f>=HYPERLINK("https://leilaoonline.net/lote/detalhe/313321", "339")</f>
      </c>
      <c r="B221" s="4" t="s">
        <f>=HYPERLINK("https://leilaoonline.net/lote/detalhe/313321", " PISTÃO CASE 721C-C ARTICULAÇÃO")</f>
      </c>
      <c r="C221" s="4" t="inlineStr">
        <is>
          <t>Não vendido</t>
        </is>
      </c>
      <c r="D221" s="4" t="inlineStr">
        <is>
          <t>0</t>
        </is>
      </c>
      <c r="E221" s="5" t="inlineStr">
        <is>
          <t>1.000,00</t>
        </is>
      </c>
      <c r="F221" s="4" t="inlineStr">
        <is>
          <t>100.00</t>
        </is>
      </c>
    </row>
    <row collapsed="false" customFormat="false" customHeight="false" hidden="false" ht="12.1" outlineLevel="0" r="222">
      <c r="A222" s="5" t="s">
        <f>=HYPERLINK("https://leilaoonline.net/lote/detalhe/313331", "340")</f>
      </c>
      <c r="B222" s="4" t="s">
        <f>=HYPERLINK("https://leilaoonline.net/lote/detalhe/313331", " PISTÃO KOMATSU WA 320 LEVANTE")</f>
      </c>
      <c r="C222" s="4" t="inlineStr">
        <is>
          <t>Não vendido</t>
        </is>
      </c>
      <c r="D222" s="4" t="inlineStr">
        <is>
          <t>0</t>
        </is>
      </c>
      <c r="E222" s="5" t="inlineStr">
        <is>
          <t>1.000,00</t>
        </is>
      </c>
      <c r="F222" s="4" t="inlineStr">
        <is>
          <t>100.00</t>
        </is>
      </c>
    </row>
    <row collapsed="false" customFormat="false" customHeight="false" hidden="false" ht="12.1" outlineLevel="0" r="223">
      <c r="A223" s="5" t="s">
        <f>=HYPERLINK("https://leilaoonline.net/lote/detalhe/313332", "341")</f>
      </c>
      <c r="B223" s="4" t="s">
        <f>=HYPERLINK("https://leilaoonline.net/lote/detalhe/313332", " PISTÃO KOMATSU WA 320 LEVANTE")</f>
      </c>
      <c r="C223" s="4" t="inlineStr">
        <is>
          <t>Não vendido</t>
        </is>
      </c>
      <c r="D223" s="4" t="inlineStr">
        <is>
          <t>0</t>
        </is>
      </c>
      <c r="E223" s="5" t="inlineStr">
        <is>
          <t>1.000,00</t>
        </is>
      </c>
      <c r="F223" s="4" t="inlineStr">
        <is>
          <t>100.00</t>
        </is>
      </c>
    </row>
    <row collapsed="false" customFormat="false" customHeight="false" hidden="false" ht="12.1" outlineLevel="0" r="224">
      <c r="A224" s="5" t="s">
        <f>=HYPERLINK("https://leilaoonline.net/lote/detalhe/313333", "345")</f>
      </c>
      <c r="B224" s="4" t="s">
        <f>=HYPERLINK("https://leilaoonline.net/lote/detalhe/313333", " PISTÃO CASE 721 -C LEVANTE")</f>
      </c>
      <c r="C224" s="4" t="inlineStr">
        <is>
          <t>Não vendido</t>
        </is>
      </c>
      <c r="D224" s="4" t="inlineStr">
        <is>
          <t>0</t>
        </is>
      </c>
      <c r="E224" s="5" t="inlineStr">
        <is>
          <t>1.000,00</t>
        </is>
      </c>
      <c r="F224" s="4" t="inlineStr">
        <is>
          <t>100.00</t>
        </is>
      </c>
    </row>
    <row collapsed="false" customFormat="false" customHeight="false" hidden="false" ht="12.1" outlineLevel="0" r="225">
      <c r="A225" s="5" t="s">
        <f>=HYPERLINK("https://leilaoonline.net/lote/detalhe/313334", "346")</f>
      </c>
      <c r="B225" s="4" t="s">
        <f>=HYPERLINK("https://leilaoonline.net/lote/detalhe/313334", " PISTÃO CASE 721-C LEVANTE")</f>
      </c>
      <c r="C225" s="4" t="inlineStr">
        <is>
          <t>Não vendido</t>
        </is>
      </c>
      <c r="D225" s="4" t="inlineStr">
        <is>
          <t>0</t>
        </is>
      </c>
      <c r="E225" s="5" t="inlineStr">
        <is>
          <t>1.000,00</t>
        </is>
      </c>
      <c r="F225" s="4" t="inlineStr">
        <is>
          <t>100.00</t>
        </is>
      </c>
    </row>
    <row collapsed="false" customFormat="false" customHeight="false" hidden="false" ht="12.1" outlineLevel="0" r="226">
      <c r="A226" s="5" t="s">
        <f>=HYPERLINK("https://leilaoonline.net/lote/detalhe/313336", "347")</f>
      </c>
      <c r="B226" s="4" t="s">
        <f>=HYPERLINK("https://leilaoonline.net/lote/detalhe/313336", " PISTÃO CASE 721-C LEVANTE")</f>
      </c>
      <c r="C226" s="4" t="inlineStr">
        <is>
          <t>Não vendido</t>
        </is>
      </c>
      <c r="D226" s="4" t="inlineStr">
        <is>
          <t>0</t>
        </is>
      </c>
      <c r="E226" s="5" t="inlineStr">
        <is>
          <t>1.000,00</t>
        </is>
      </c>
      <c r="F226" s="4" t="inlineStr">
        <is>
          <t>100.00</t>
        </is>
      </c>
    </row>
    <row collapsed="false" customFormat="false" customHeight="false" hidden="false" ht="12.1" outlineLevel="0" r="227">
      <c r="A227" s="5" t="s">
        <f>=HYPERLINK("https://leilaoonline.net/lote/detalhe/313335", "348")</f>
      </c>
      <c r="B227" s="4" t="s">
        <f>=HYPERLINK("https://leilaoonline.net/lote/detalhe/313335", " PISTÃO CAT 966C ARTICULAÇÃO")</f>
      </c>
      <c r="C227" s="4" t="inlineStr">
        <is>
          <t>Não vendido</t>
        </is>
      </c>
      <c r="D227" s="4" t="inlineStr">
        <is>
          <t>0</t>
        </is>
      </c>
      <c r="E227" s="5" t="inlineStr">
        <is>
          <t>1.000,00</t>
        </is>
      </c>
      <c r="F227" s="4" t="inlineStr">
        <is>
          <t>100.00</t>
        </is>
      </c>
    </row>
    <row collapsed="false" customFormat="false" customHeight="false" hidden="false" ht="12.1" outlineLevel="0" r="228">
      <c r="A228" s="5" t="s">
        <f>=HYPERLINK("https://leilaoonline.net/lote/detalhe/313325", "350")</f>
      </c>
      <c r="B228" s="4" t="s">
        <f>=HYPERLINK("https://leilaoonline.net/lote/detalhe/313325", " COROA DE GIRO JCB 330C")</f>
      </c>
      <c r="C228" s="4" t="inlineStr">
        <is>
          <t>Não vendido</t>
        </is>
      </c>
      <c r="D228" s="4" t="inlineStr">
        <is>
          <t>0</t>
        </is>
      </c>
      <c r="E228" s="5" t="inlineStr">
        <is>
          <t>2.000,00</t>
        </is>
      </c>
      <c r="F228" s="4" t="inlineStr">
        <is>
          <t>200.00</t>
        </is>
      </c>
    </row>
    <row collapsed="false" customFormat="false" customHeight="false" hidden="false" ht="12.1" outlineLevel="0" r="229">
      <c r="A229" s="5" t="s">
        <f>=HYPERLINK("https://leilaoonline.net/lote/detalhe/313329", "351")</f>
      </c>
      <c r="B229" s="4" t="s">
        <f>=HYPERLINK("https://leilaoonline.net/lote/detalhe/313329", " COROA DE GIRO CAT 345C")</f>
      </c>
      <c r="C229" s="4" t="inlineStr">
        <is>
          <t>Não vendido</t>
        </is>
      </c>
      <c r="D229" s="4" t="inlineStr">
        <is>
          <t>0</t>
        </is>
      </c>
      <c r="E229" s="5" t="inlineStr">
        <is>
          <t>2.000,00</t>
        </is>
      </c>
      <c r="F229" s="4" t="inlineStr">
        <is>
          <t>200.00</t>
        </is>
      </c>
    </row>
    <row collapsed="false" customFormat="false" customHeight="false" hidden="false" ht="12.1" outlineLevel="0" r="230">
      <c r="A230" s="5" t="s">
        <f>=HYPERLINK("https://leilaoonline.net/lote/detalhe/313324", "352")</f>
      </c>
      <c r="B230" s="4" t="s">
        <f>=HYPERLINK("https://leilaoonline.net/lote/detalhe/313324", " COROA DE GIRO FIATALIS FX215")</f>
      </c>
      <c r="C230" s="4" t="inlineStr">
        <is>
          <t>Não vendido</t>
        </is>
      </c>
      <c r="D230" s="4" t="inlineStr">
        <is>
          <t>0</t>
        </is>
      </c>
      <c r="E230" s="5" t="inlineStr">
        <is>
          <t>2.000,00</t>
        </is>
      </c>
      <c r="F230" s="4" t="inlineStr">
        <is>
          <t>200.00</t>
        </is>
      </c>
    </row>
    <row collapsed="false" customFormat="false" customHeight="false" hidden="false" ht="12.1" outlineLevel="0" r="231">
      <c r="A231" s="5" t="s">
        <f>=HYPERLINK("https://leilaoonline.net/lote/detalhe/313392", "353")</f>
      </c>
      <c r="B231" s="4" t="s">
        <f>=HYPERLINK("https://leilaoonline.net/lote/detalhe/313392", " COROA DE GIRO CAT 321 DL")</f>
      </c>
      <c r="C231" s="4" t="inlineStr">
        <is>
          <t>Não vendido</t>
        </is>
      </c>
      <c r="D231" s="4" t="inlineStr">
        <is>
          <t>0</t>
        </is>
      </c>
      <c r="E231" s="5" t="inlineStr">
        <is>
          <t>200,00</t>
        </is>
      </c>
      <c r="F231" s="4" t="inlineStr">
        <is>
          <t>200.00</t>
        </is>
      </c>
    </row>
    <row collapsed="false" customFormat="false" customHeight="false" hidden="false" ht="12.1" outlineLevel="0" r="232">
      <c r="A232" s="5" t="s">
        <f>=HYPERLINK("https://leilaoonline.net/lote/detalhe/313394", "354")</f>
      </c>
      <c r="B232" s="4" t="s">
        <f>=HYPERLINK("https://leilaoonline.net/lote/detalhe/313394", " COROA DE GIRO CAT 321 D")</f>
      </c>
      <c r="C232" s="4" t="inlineStr">
        <is>
          <t>Não vendido</t>
        </is>
      </c>
      <c r="D232" s="4" t="inlineStr">
        <is>
          <t>0</t>
        </is>
      </c>
      <c r="E232" s="5" t="inlineStr">
        <is>
          <t>2.000,00</t>
        </is>
      </c>
      <c r="F232" s="4" t="inlineStr">
        <is>
          <t>200.00</t>
        </is>
      </c>
    </row>
    <row collapsed="false" customFormat="false" customHeight="false" hidden="false" ht="12.1" outlineLevel="0" r="233">
      <c r="A233" s="5" t="s">
        <f>=HYPERLINK("https://leilaoonline.net/lote/detalhe/313328", "355")</f>
      </c>
      <c r="B233" s="4" t="s">
        <f>=HYPERLINK("https://leilaoonline.net/lote/detalhe/313328", " COROA DE GIRO CAT 320B")</f>
      </c>
      <c r="C233" s="4" t="inlineStr">
        <is>
          <t>Não vendido</t>
        </is>
      </c>
      <c r="D233" s="4" t="inlineStr">
        <is>
          <t>0</t>
        </is>
      </c>
      <c r="E233" s="5" t="inlineStr">
        <is>
          <t>2.000,00</t>
        </is>
      </c>
      <c r="F233" s="4" t="inlineStr">
        <is>
          <t>200.00</t>
        </is>
      </c>
    </row>
    <row collapsed="false" customFormat="false" customHeight="false" hidden="false" ht="12.1" outlineLevel="0" r="234">
      <c r="A234" s="5" t="s">
        <f>=HYPERLINK("https://leilaoonline.net/lote/detalhe/313317", "356")</f>
      </c>
      <c r="B234" s="4" t="s">
        <f>=HYPERLINK("https://leilaoonline.net/lote/detalhe/313317", " COROA DE GIRO LIEBHEER")</f>
      </c>
      <c r="C234" s="4" t="inlineStr">
        <is>
          <t>Não vendido</t>
        </is>
      </c>
      <c r="D234" s="4" t="inlineStr">
        <is>
          <t>0</t>
        </is>
      </c>
      <c r="E234" s="5" t="inlineStr">
        <is>
          <t>2.000,00</t>
        </is>
      </c>
      <c r="F234" s="4" t="inlineStr">
        <is>
          <t>200.00</t>
        </is>
      </c>
    </row>
    <row collapsed="false" customFormat="false" customHeight="false" hidden="false" ht="12.1" outlineLevel="0" r="235">
      <c r="A235" s="5" t="s">
        <f>=HYPERLINK("https://leilaoonline.net/lote/detalhe/313330", "357")</f>
      </c>
      <c r="B235" s="4" t="s">
        <f>=HYPERLINK("https://leilaoonline.net/lote/detalhe/313330", " COROA DE GIRO CAT 345C")</f>
      </c>
      <c r="C235" s="4" t="inlineStr">
        <is>
          <t>Não vendido</t>
        </is>
      </c>
      <c r="D235" s="4" t="inlineStr">
        <is>
          <t>0</t>
        </is>
      </c>
      <c r="E235" s="5" t="inlineStr">
        <is>
          <t>2.000,00</t>
        </is>
      </c>
      <c r="F235" s="4" t="inlineStr">
        <is>
          <t>200.00</t>
        </is>
      </c>
    </row>
    <row collapsed="false" customFormat="false" customHeight="false" hidden="false" ht="12.1" outlineLevel="0" r="236">
      <c r="A236" s="5" t="s">
        <f>=HYPERLINK("https://leilaoonline.net/lote/detalhe/313313", "358")</f>
      </c>
      <c r="B236" s="4" t="s">
        <f>=HYPERLINK("https://leilaoonline.net/lote/detalhe/313313", " COROA DE GIRO VOLVO EC 460")</f>
      </c>
      <c r="C236" s="4" t="inlineStr">
        <is>
          <t>Não vendido</t>
        </is>
      </c>
      <c r="D236" s="4" t="inlineStr">
        <is>
          <t>0</t>
        </is>
      </c>
      <c r="E236" s="5" t="inlineStr">
        <is>
          <t>2.000,00</t>
        </is>
      </c>
      <c r="F236" s="4" t="inlineStr">
        <is>
          <t>200.00</t>
        </is>
      </c>
    </row>
    <row collapsed="false" customFormat="false" customHeight="false" hidden="false" ht="12.1" outlineLevel="0" r="237">
      <c r="A237" s="5" t="s">
        <f>=HYPERLINK("https://leilaoonline.net/lote/detalhe/313266", "360")</f>
      </c>
      <c r="B237" s="4" t="s">
        <f>=HYPERLINK("https://leilaoonline.net/lote/detalhe/313266", " COROA DE GIRO KOMATSU PC 600")</f>
      </c>
      <c r="C237" s="4" t="inlineStr">
        <is>
          <t>Não vendido</t>
        </is>
      </c>
      <c r="D237" s="4" t="inlineStr">
        <is>
          <t>0</t>
        </is>
      </c>
      <c r="E237" s="5" t="inlineStr">
        <is>
          <t>2.000,00</t>
        </is>
      </c>
      <c r="F237" s="4" t="inlineStr">
        <is>
          <t>200.00</t>
        </is>
      </c>
    </row>
    <row collapsed="false" customFormat="false" customHeight="false" hidden="false" ht="12.1" outlineLevel="0" r="238">
      <c r="A238" s="5" t="s">
        <f>=HYPERLINK("https://leilaoonline.net/lote/detalhe/313400", "361")</f>
      </c>
      <c r="B238" s="4" t="s">
        <f>=HYPERLINK("https://leilaoonline.net/lote/detalhe/313400", " PNEU MOTO SCRAPER CAT 621-R")</f>
      </c>
      <c r="C238" s="4" t="inlineStr">
        <is>
          <t>Não vendido</t>
        </is>
      </c>
      <c r="D238" s="4" t="inlineStr">
        <is>
          <t>0</t>
        </is>
      </c>
      <c r="E238" s="5" t="inlineStr">
        <is>
          <t>1.500,00</t>
        </is>
      </c>
      <c r="F238" s="4" t="inlineStr">
        <is>
          <t>150.00</t>
        </is>
      </c>
    </row>
    <row collapsed="false" customFormat="false" customHeight="false" hidden="false" ht="12.1" outlineLevel="0" r="239">
      <c r="A239" s="5" t="s">
        <f>=HYPERLINK("https://leilaoonline.net/lote/detalhe/313404", "362")</f>
      </c>
      <c r="B239" s="4" t="s">
        <f>=HYPERLINK("https://leilaoonline.net/lote/detalhe/313404", " PNEU 50.5-25 COM RODA CAT W130")</f>
      </c>
      <c r="C239" s="4" t="inlineStr">
        <is>
          <t>Não vendido</t>
        </is>
      </c>
      <c r="D239" s="4" t="inlineStr">
        <is>
          <t>0</t>
        </is>
      </c>
      <c r="E239" s="5" t="inlineStr">
        <is>
          <t>2.500,00</t>
        </is>
      </c>
      <c r="F239" s="4" t="inlineStr">
        <is>
          <t>150.00</t>
        </is>
      </c>
    </row>
    <row collapsed="false" customFormat="false" customHeight="false" hidden="false" ht="12.1" outlineLevel="0" r="240">
      <c r="A240" s="5" t="s">
        <f>=HYPERLINK("https://leilaoonline.net/lote/detalhe/313402", "363")</f>
      </c>
      <c r="B240" s="4" t="s">
        <f>=HYPERLINK("https://leilaoonline.net/lote/detalhe/313402", " LOTE COM 11 PNEUS SEM RODA 1800-25")</f>
      </c>
      <c r="C240" s="4" t="inlineStr">
        <is>
          <t>Vendido</t>
        </is>
      </c>
      <c r="D240" s="4" t="inlineStr">
        <is>
          <t>1</t>
        </is>
      </c>
      <c r="E240" s="5" t="inlineStr">
        <is>
          <t>1.500,00</t>
        </is>
      </c>
      <c r="F240" s="4" t="inlineStr">
        <is>
          <t>150.00</t>
        </is>
      </c>
    </row>
    <row collapsed="false" customFormat="false" customHeight="false" hidden="false" ht="12.1" outlineLevel="0" r="241">
      <c r="A241" s="5" t="s">
        <f>=HYPERLINK("https://leilaoonline.net/lote/detalhe/313405", "364")</f>
      </c>
      <c r="B241" s="4" t="s">
        <f>=HYPERLINK("https://leilaoonline.net/lote/detalhe/313405", " PNEU GOOD YEAR 14.00-24 COM RODA")</f>
      </c>
      <c r="C241" s="4" t="inlineStr">
        <is>
          <t>Não vendido</t>
        </is>
      </c>
      <c r="D241" s="4" t="inlineStr">
        <is>
          <t>0</t>
        </is>
      </c>
      <c r="E241" s="5" t="inlineStr">
        <is>
          <t>2.500,00</t>
        </is>
      </c>
      <c r="F241" s="4" t="inlineStr">
        <is>
          <t>250.00</t>
        </is>
      </c>
    </row>
    <row collapsed="false" customFormat="false" customHeight="false" hidden="false" ht="12.1" outlineLevel="0" r="242">
      <c r="A242" s="5" t="s">
        <f>=HYPERLINK("https://leilaoonline.net/lote/detalhe/313403", "365")</f>
      </c>
      <c r="B242" s="4" t="s">
        <f>=HYPERLINK("https://leilaoonline.net/lote/detalhe/313403", " PNEU PIRELLI 11.00-20")</f>
      </c>
      <c r="C242" s="4" t="inlineStr">
        <is>
          <t>Não vendido</t>
        </is>
      </c>
      <c r="D242" s="4" t="inlineStr">
        <is>
          <t>0</t>
        </is>
      </c>
      <c r="E242" s="5" t="inlineStr">
        <is>
          <t>1.000,00</t>
        </is>
      </c>
      <c r="F242" s="4" t="inlineStr">
        <is>
          <t>100.00</t>
        </is>
      </c>
    </row>
    <row collapsed="false" customFormat="false" customHeight="false" hidden="false" ht="12.1" outlineLevel="0" r="243">
      <c r="A243" s="5" t="s">
        <f>=HYPERLINK("https://leilaoonline.net/lote/detalhe/313398", "366")</f>
      </c>
      <c r="B243" s="4" t="s">
        <f>=HYPERLINK("https://leilaoonline.net/lote/detalhe/313398", " PNEU FIRESTONE 29.5-29")</f>
      </c>
      <c r="C243" s="4" t="inlineStr">
        <is>
          <t>Não vendido</t>
        </is>
      </c>
      <c r="D243" s="4" t="inlineStr">
        <is>
          <t>0</t>
        </is>
      </c>
      <c r="E243" s="5" t="inlineStr">
        <is>
          <t>1.000,00</t>
        </is>
      </c>
      <c r="F243" s="4" t="inlineStr">
        <is>
          <t>100.00</t>
        </is>
      </c>
    </row>
    <row collapsed="false" customFormat="false" customHeight="false" hidden="false" ht="12.1" outlineLevel="0" r="244">
      <c r="A244" s="5" t="s">
        <f>=HYPERLINK("https://leilaoonline.net/lote/detalhe/313399", "367")</f>
      </c>
      <c r="B244" s="4" t="s">
        <f>=HYPERLINK("https://leilaoonline.net/lote/detalhe/313399", " PNEU GOOD YEAR 13.00-24 COM RODA CAT 120B")</f>
      </c>
      <c r="C244" s="4" t="inlineStr">
        <is>
          <t>Não vendido</t>
        </is>
      </c>
      <c r="D244" s="4" t="inlineStr">
        <is>
          <t>0</t>
        </is>
      </c>
      <c r="E244" s="5" t="inlineStr">
        <is>
          <t>2.500,00</t>
        </is>
      </c>
      <c r="F244" s="4" t="inlineStr">
        <is>
          <t>150.00</t>
        </is>
      </c>
    </row>
    <row collapsed="false" customFormat="false" customHeight="false" hidden="false" ht="12.1" outlineLevel="0" r="245">
      <c r="A245" s="5" t="s">
        <f>=HYPERLINK("https://leilaoonline.net/lote/detalhe/313406", "368")</f>
      </c>
      <c r="B245" s="4" t="s">
        <f>=HYPERLINK("https://leilaoonline.net/lote/detalhe/313406", " PNEU FIRESTONE SEM CAMARA 29.5-29")</f>
      </c>
      <c r="C245" s="4" t="inlineStr">
        <is>
          <t>Não vendido</t>
        </is>
      </c>
      <c r="D245" s="4" t="inlineStr">
        <is>
          <t>0</t>
        </is>
      </c>
      <c r="E245" s="5" t="inlineStr">
        <is>
          <t>1.500,00</t>
        </is>
      </c>
      <c r="F245" s="4" t="inlineStr">
        <is>
          <t>150.00</t>
        </is>
      </c>
    </row>
    <row collapsed="false" customFormat="false" customHeight="false" hidden="false" ht="12.1" outlineLevel="0" r="246">
      <c r="A246" s="5" t="s">
        <f>=HYPERLINK("https://leilaoonline.net/lote/detalhe/313396", "369")</f>
      </c>
      <c r="B246" s="4" t="s">
        <f>=HYPERLINK("https://leilaoonline.net/lote/detalhe/313396", " PNEU FIRESTONE SM CAMARA COM ARO 29.5-29")</f>
      </c>
      <c r="C246" s="4" t="inlineStr">
        <is>
          <t>Não vendido</t>
        </is>
      </c>
      <c r="D246" s="4" t="inlineStr">
        <is>
          <t>0</t>
        </is>
      </c>
      <c r="E246" s="5" t="inlineStr">
        <is>
          <t>1.500,00</t>
        </is>
      </c>
      <c r="F246" s="4" t="inlineStr">
        <is>
          <t>150.00</t>
        </is>
      </c>
    </row>
    <row collapsed="false" customFormat="false" customHeight="false" hidden="false" ht="12.1" outlineLevel="0" r="247">
      <c r="A247" s="5" t="s">
        <f>=HYPERLINK("https://leilaoonline.net/lote/detalhe/315390", "370")</f>
      </c>
      <c r="B247" s="4" t="s">
        <f>=HYPERLINK("https://leilaoonline.net/lote/detalhe/315390", " CONJUNTO DE LAMINA COMPLETO ARTICULADA D6M , PARA ADAPTAÇAO D5,D6,D4 SR , D30, D50 SHANTUI E OUTROS")</f>
      </c>
      <c r="C247" s="4" t="inlineStr">
        <is>
          <t>Não vendido</t>
        </is>
      </c>
      <c r="D247" s="4" t="inlineStr">
        <is>
          <t>0</t>
        </is>
      </c>
      <c r="E247" s="5" t="inlineStr">
        <is>
          <t>20.000,00</t>
        </is>
      </c>
      <c r="F247" s="4" t="inlineStr">
        <is>
          <t>500.00</t>
        </is>
      </c>
    </row>
    <row collapsed="false" customFormat="false" customHeight="false" hidden="false" ht="12.1" outlineLevel="0" r="248">
      <c r="A248" s="5" t="s">
        <f>=HYPERLINK("https://leilaoonline.net/lote/detalhe/315391", "371")</f>
      </c>
      <c r="B248" s="4" t="s">
        <f>=HYPERLINK("https://leilaoonline.net/lote/detalhe/315391", " MOTOR CAT 3406")</f>
      </c>
      <c r="C248" s="4" t="inlineStr">
        <is>
          <t>Não vendido</t>
        </is>
      </c>
      <c r="D248" s="4" t="inlineStr">
        <is>
          <t>0</t>
        </is>
      </c>
      <c r="E248" s="5" t="inlineStr">
        <is>
          <t>20.000,00</t>
        </is>
      </c>
      <c r="F248" s="4" t="inlineStr">
        <is>
          <t>500.00</t>
        </is>
      </c>
    </row>
    <row collapsed="false" customFormat="false" customHeight="false" hidden="false" ht="12.1" outlineLevel="0" r="249">
      <c r="A249" s="5" t="s">
        <f>=HYPERLINK("https://leilaoonline.net/lote/detalhe/315392", "372")</f>
      </c>
      <c r="B249" s="4" t="s">
        <f>=HYPERLINK("https://leilaoonline.net/lote/detalhe/315392", " BOMBA HIDRAULICA CAT 320B")</f>
      </c>
      <c r="C249" s="4" t="inlineStr">
        <is>
          <t>Não vendido</t>
        </is>
      </c>
      <c r="D249" s="4" t="inlineStr">
        <is>
          <t>0</t>
        </is>
      </c>
      <c r="E249" s="5" t="inlineStr">
        <is>
          <t>10.000,00</t>
        </is>
      </c>
      <c r="F249" s="4" t="inlineStr">
        <is>
          <t>500.00</t>
        </is>
      </c>
    </row>
    <row collapsed="false" customFormat="false" customHeight="false" hidden="false" ht="12.1" outlineLevel="0" r="250">
      <c r="A250" s="5" t="s">
        <f>=HYPERLINK("https://leilaoonline.net/lote/detalhe/315388", "373")</f>
      </c>
      <c r="B250" s="4" t="s">
        <f>=HYPERLINK("https://leilaoonline.net/lote/detalhe/315388", " TRANSMISSÃO L 120F")</f>
      </c>
      <c r="C250" s="4" t="inlineStr">
        <is>
          <t>Não vendido</t>
        </is>
      </c>
      <c r="D250" s="4" t="inlineStr">
        <is>
          <t>0</t>
        </is>
      </c>
      <c r="E250" s="5" t="inlineStr">
        <is>
          <t>10.000,00</t>
        </is>
      </c>
      <c r="F250" s="4" t="inlineStr">
        <is>
          <t>500.00</t>
        </is>
      </c>
    </row>
    <row collapsed="false" customFormat="false" customHeight="false" hidden="false" ht="12.1" outlineLevel="0" r="251">
      <c r="A251" s="5" t="s">
        <f>=HYPERLINK("https://leilaoonline.net/lote/detalhe/315389", "374")</f>
      </c>
      <c r="B251" s="4" t="s">
        <f>=HYPERLINK("https://leilaoonline.net/lote/detalhe/315389", " MOTOR MWM 226")</f>
      </c>
      <c r="C251" s="4" t="inlineStr">
        <is>
          <t>Não vendido</t>
        </is>
      </c>
      <c r="D251" s="4" t="inlineStr">
        <is>
          <t>0</t>
        </is>
      </c>
      <c r="E251" s="5" t="inlineStr">
        <is>
          <t>10.000,00</t>
        </is>
      </c>
      <c r="F251" s="4" t="inlineStr">
        <is>
          <t>5000.00</t>
        </is>
      </c>
    </row>
    <row collapsed="false" customFormat="false" customHeight="false" hidden="false" ht="12.1" outlineLevel="0" r="252">
      <c r="A252" s="5" t="s">
        <f>=HYPERLINK("https://leilaoonline.net/lote/detalhe/315393", "375")</f>
      </c>
      <c r="B252" s="4" t="s">
        <f>=HYPERLINK("https://leilaoonline.net/lote/detalhe/315393", " BOMBA HIDRAULICA S90 FE 105")</f>
      </c>
      <c r="C252" s="4" t="inlineStr">
        <is>
          <t>Não vendido</t>
        </is>
      </c>
      <c r="D252" s="4" t="inlineStr">
        <is>
          <t>0</t>
        </is>
      </c>
      <c r="E252" s="5" t="inlineStr">
        <is>
          <t>3.000,00</t>
        </is>
      </c>
      <c r="F252" s="4" t="inlineStr">
        <is>
          <t>300.00</t>
        </is>
      </c>
    </row>
    <row collapsed="false" customFormat="false" customHeight="false" hidden="false" ht="12.1" outlineLevel="0" r="253">
      <c r="A253" s="5" t="s">
        <f>=HYPERLINK("https://leilaoonline.net/lote/detalhe/315395", "376")</f>
      </c>
      <c r="B253" s="4" t="s">
        <f>=HYPERLINK("https://leilaoonline.net/lote/detalhe/315395", " MOTOR CAT 3306 CABEÇOTE ALTO")</f>
      </c>
      <c r="C253" s="4" t="inlineStr">
        <is>
          <t>Não vendido</t>
        </is>
      </c>
      <c r="D253" s="4" t="inlineStr">
        <is>
          <t>0</t>
        </is>
      </c>
      <c r="E253" s="5" t="inlineStr">
        <is>
          <t>2.000,00</t>
        </is>
      </c>
      <c r="F253" s="4" t="inlineStr">
        <is>
          <t>250.00</t>
        </is>
      </c>
    </row>
    <row collapsed="false" customFormat="false" customHeight="false" hidden="false" ht="12.1" outlineLevel="0" r="254">
      <c r="A254" s="5" t="s">
        <f>=HYPERLINK("https://leilaoonline.net/lote/detalhe/315394", "377")</f>
      </c>
      <c r="B254" s="4" t="s">
        <f>=HYPERLINK("https://leilaoonline.net/lote/detalhe/315394", " TRANSMISSÃO CLARK 24 MIL")</f>
      </c>
      <c r="C254" s="4" t="inlineStr">
        <is>
          <t>Não vendido</t>
        </is>
      </c>
      <c r="D254" s="4" t="inlineStr">
        <is>
          <t>0</t>
        </is>
      </c>
      <c r="E254" s="5" t="inlineStr">
        <is>
          <t>3.000,00</t>
        </is>
      </c>
      <c r="F254" s="4" t="inlineStr">
        <is>
          <t>300.00</t>
        </is>
      </c>
    </row>
    <row collapsed="false" customFormat="false" customHeight="false" hidden="false" ht="12.1" outlineLevel="0" r="255">
      <c r="A255" s="5" t="s">
        <f>=HYPERLINK("https://leilaoonline.net/lote/detalhe/315399", "378")</f>
      </c>
      <c r="B255" s="4" t="s">
        <f>=HYPERLINK("https://leilaoonline.net/lote/detalhe/315399", " TRANSMISSÃO D8H")</f>
      </c>
      <c r="C255" s="4" t="inlineStr">
        <is>
          <t>Não vendido</t>
        </is>
      </c>
      <c r="D255" s="4" t="inlineStr">
        <is>
          <t>0</t>
        </is>
      </c>
      <c r="E255" s="5" t="inlineStr">
        <is>
          <t>3.000,00</t>
        </is>
      </c>
      <c r="F255" s="4" t="inlineStr">
        <is>
          <t>300.00</t>
        </is>
      </c>
    </row>
    <row collapsed="false" customFormat="false" customHeight="false" hidden="false" ht="12.1" outlineLevel="0" r="256">
      <c r="A256" s="5" t="s">
        <f>=HYPERLINK("https://leilaoonline.net/lote/detalhe/315397", "379")</f>
      </c>
      <c r="B256" s="4" t="s">
        <f>=HYPERLINK("https://leilaoonline.net/lote/detalhe/315397", " TRANSMISSÃO D9H")</f>
      </c>
      <c r="C256" s="4" t="inlineStr">
        <is>
          <t>Não vendido</t>
        </is>
      </c>
      <c r="D256" s="4" t="inlineStr">
        <is>
          <t>0</t>
        </is>
      </c>
      <c r="E256" s="5" t="inlineStr">
        <is>
          <t>4.000,00</t>
        </is>
      </c>
      <c r="F256" s="4" t="inlineStr">
        <is>
          <t>300.00</t>
        </is>
      </c>
    </row>
    <row collapsed="false" customFormat="false" customHeight="false" hidden="false" ht="12.1" outlineLevel="0" r="257">
      <c r="A257" s="5" t="s">
        <f>=HYPERLINK("https://leilaoonline.net/lote/detalhe/315398", "380")</f>
      </c>
      <c r="B257" s="4" t="s">
        <f>=HYPERLINK("https://leilaoonline.net/lote/detalhe/315398", " CONVERSOR DE TORQUE D6T")</f>
      </c>
      <c r="C257" s="4" t="inlineStr">
        <is>
          <t>Não vendido</t>
        </is>
      </c>
      <c r="D257" s="4" t="inlineStr">
        <is>
          <t>0</t>
        </is>
      </c>
      <c r="E257" s="5" t="inlineStr">
        <is>
          <t>3.000,00</t>
        </is>
      </c>
      <c r="F257" s="4" t="inlineStr">
        <is>
          <t>300.00</t>
        </is>
      </c>
    </row>
    <row collapsed="false" customFormat="false" customHeight="false" hidden="false" ht="12.1" outlineLevel="0" r="258">
      <c r="A258" s="5" t="s">
        <f>=HYPERLINK("https://leilaoonline.net/lote/detalhe/315396", "381")</f>
      </c>
      <c r="B258" s="4" t="s">
        <f>=HYPERLINK("https://leilaoonline.net/lote/detalhe/315396", " MOTOR CAT 3116")</f>
      </c>
      <c r="C258" s="4" t="inlineStr">
        <is>
          <t>Não vendido</t>
        </is>
      </c>
      <c r="D258" s="4" t="inlineStr">
        <is>
          <t>0</t>
        </is>
      </c>
      <c r="E258" s="5" t="inlineStr">
        <is>
          <t>10.000,00</t>
        </is>
      </c>
      <c r="F258" s="4" t="inlineStr">
        <is>
          <t>500.00</t>
        </is>
      </c>
    </row>
    <row collapsed="false" customFormat="false" customHeight="false" hidden="false" ht="12.1" outlineLevel="0" r="259">
      <c r="A259" s="5" t="s">
        <f>=HYPERLINK("https://leilaoonline.net/lote/detalhe/315401", "382")</f>
      </c>
      <c r="B259" s="4" t="s">
        <f>=HYPERLINK("https://leilaoonline.net/lote/detalhe/315401", " TRANSMISSÃO CAT 938-G2")</f>
      </c>
      <c r="C259" s="4" t="inlineStr">
        <is>
          <t>Não vendido</t>
        </is>
      </c>
      <c r="D259" s="4" t="inlineStr">
        <is>
          <t>0</t>
        </is>
      </c>
      <c r="E259" s="5" t="inlineStr">
        <is>
          <t>10.000,00</t>
        </is>
      </c>
      <c r="F259" s="4" t="inlineStr">
        <is>
          <t>500.00</t>
        </is>
      </c>
    </row>
    <row collapsed="false" customFormat="false" customHeight="false" hidden="false" ht="12.1" outlineLevel="0" r="260">
      <c r="A260" s="5" t="s">
        <f>=HYPERLINK("https://leilaoonline.net/lote/detalhe/315400", "383")</f>
      </c>
      <c r="B260" s="4" t="s">
        <f>=HYPERLINK("https://leilaoonline.net/lote/detalhe/315400", " TRANSMISSÃO CAT 950G")</f>
      </c>
      <c r="C260" s="4" t="inlineStr">
        <is>
          <t>Não vendido</t>
        </is>
      </c>
      <c r="D260" s="4" t="inlineStr">
        <is>
          <t>0</t>
        </is>
      </c>
      <c r="E260" s="5" t="inlineStr">
        <is>
          <t>10.000,00</t>
        </is>
      </c>
      <c r="F260" s="4" t="inlineStr">
        <is>
          <t>500.00</t>
        </is>
      </c>
    </row>
    <row collapsed="false" customFormat="false" customHeight="false" hidden="false" ht="12.1" outlineLevel="0" r="261">
      <c r="A261" s="5" t="s">
        <f>=HYPERLINK("https://leilaoonline.net/lote/detalhe/315402", "384")</f>
      </c>
      <c r="B261" s="4" t="s">
        <f>=HYPERLINK("https://leilaoonline.net/lote/detalhe/315402", " TRANSMISSÃO CAT 950F")</f>
      </c>
      <c r="C261" s="4" t="inlineStr">
        <is>
          <t>Não vendido</t>
        </is>
      </c>
      <c r="D261" s="4" t="inlineStr">
        <is>
          <t>0</t>
        </is>
      </c>
      <c r="E261" s="5" t="inlineStr">
        <is>
          <t>10.000,00</t>
        </is>
      </c>
      <c r="F261" s="4" t="inlineStr">
        <is>
          <t>500.00</t>
        </is>
      </c>
    </row>
    <row collapsed="false" customFormat="false" customHeight="false" hidden="false" ht="12.1" outlineLevel="0" r="262">
      <c r="A262" s="5" t="s">
        <f>=HYPERLINK("https://leilaoonline.net/lote/detalhe/315405", "385")</f>
      </c>
      <c r="B262" s="4" t="s">
        <f>=HYPERLINK("https://leilaoonline.net/lote/detalhe/315405", " REDUTOR DE GIRO CAT 336D")</f>
      </c>
      <c r="C262" s="4" t="inlineStr">
        <is>
          <t>Não vendido</t>
        </is>
      </c>
      <c r="D262" s="4" t="inlineStr">
        <is>
          <t>0</t>
        </is>
      </c>
      <c r="E262" s="5" t="inlineStr">
        <is>
          <t>10.000,00</t>
        </is>
      </c>
      <c r="F262" s="4" t="inlineStr">
        <is>
          <t>500.00</t>
        </is>
      </c>
    </row>
    <row collapsed="false" customFormat="false" customHeight="false" hidden="false" ht="12.1" outlineLevel="0" r="263">
      <c r="A263" s="5" t="s">
        <f>=HYPERLINK("https://leilaoonline.net/lote/detalhe/315404", "386")</f>
      </c>
      <c r="B263" s="4" t="s">
        <f>=HYPERLINK("https://leilaoonline.net/lote/detalhe/315404", " COMANDO HIDRAULICO CAT 320D")</f>
      </c>
      <c r="C263" s="4" t="inlineStr">
        <is>
          <t>Não vendido</t>
        </is>
      </c>
      <c r="D263" s="4" t="inlineStr">
        <is>
          <t>0</t>
        </is>
      </c>
      <c r="E263" s="5" t="inlineStr">
        <is>
          <t>5.000,00</t>
        </is>
      </c>
      <c r="F263" s="4" t="inlineStr">
        <is>
          <t>250.00</t>
        </is>
      </c>
    </row>
    <row collapsed="false" customFormat="false" customHeight="false" hidden="false" ht="12.1" outlineLevel="0" r="264">
      <c r="A264" s="5" t="s">
        <f>=HYPERLINK("https://leilaoonline.net/lote/detalhe/315403", "387")</f>
      </c>
      <c r="B264" s="4" t="s">
        <f>=HYPERLINK("https://leilaoonline.net/lote/detalhe/315403", " CABINE CAT D6T(VAZIA)")</f>
      </c>
      <c r="C264" s="4" t="inlineStr">
        <is>
          <t>Não vendido</t>
        </is>
      </c>
      <c r="D264" s="4" t="inlineStr">
        <is>
          <t>0</t>
        </is>
      </c>
      <c r="E264" s="5" t="inlineStr">
        <is>
          <t>15.000,00</t>
        </is>
      </c>
      <c r="F264" s="4" t="inlineStr">
        <is>
          <t>500.00</t>
        </is>
      </c>
    </row>
    <row collapsed="false" customFormat="false" customHeight="false" hidden="false" ht="12.1" outlineLevel="0" r="265">
      <c r="A265" s="5" t="s">
        <f>=HYPERLINK("https://leilaoonline.net/lote/detalhe/315406", "388")</f>
      </c>
      <c r="B265" s="4" t="s">
        <f>=HYPERLINK("https://leilaoonline.net/lote/detalhe/315406", " CABINE JCB JS 330 (VAZIA)")</f>
      </c>
      <c r="C265" s="4" t="inlineStr">
        <is>
          <t>Não vendido</t>
        </is>
      </c>
      <c r="D265" s="4" t="inlineStr">
        <is>
          <t>0</t>
        </is>
      </c>
      <c r="E265" s="5" t="inlineStr">
        <is>
          <t>5.000,00</t>
        </is>
      </c>
      <c r="F265" s="4" t="inlineStr">
        <is>
          <t>250.00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2026-09-02T06:11:58.00Z</dcterms:created>
  <dc:creator>Tellks Tecnologia</dc:creator>
  <cp:revision>0</cp:revision>
</cp:coreProperties>
</file>