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D6D - CAT 966 - CAT 140K - TRATORES - CAMINHÕES - REBOQUES - TRANSBORDOS...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=HYPERLINK("https://leilaoonline.net/lote/detalhe/16996", "2350")</f>
      </c>
      <c r="B11" s="4" t="s">
        <f>=HYPERLINK("https://leilaoonline.net/lote/detalhe/16996", " TANQUE DE FIBRA DE APROX. 23000 lts, FR166600, UND DIAMANTE")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24.150,00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=HYPERLINK("https://leilaoonline.net/lote/detalhe/17000", "2408")</f>
      </c>
      <c r="B12" s="4" t="s">
        <f>=HYPERLINK("https://leilaoonline.net/lote/detalhe/17000", " VÁLVULAS DIVERSAS, S/FR, (9 PALETES, PESO APROX. 3 toneladas), UND DIAMANTE")</f>
      </c>
      <c r="C12" s="4" t="inlineStr">
        <is>
          <t>Vendido</t>
        </is>
      </c>
      <c r="D12" s="4" t="inlineStr">
        <is>
          <t>19</t>
        </is>
      </c>
      <c r="E12" s="5" t="inlineStr">
        <is>
          <t>3.850,00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=HYPERLINK("https://leilaoonline.net/lote/detalhe/16999", "2409")</f>
      </c>
      <c r="B13" s="4" t="s">
        <f>=HYPERLINK("https://leilaoonline.net/lote/detalhe/16999", " 4 VÁLVULAS GRANDES, S/FR, UND DIAMANTE")</f>
      </c>
      <c r="C13" s="4" t="inlineStr">
        <is>
          <t>Vendido</t>
        </is>
      </c>
      <c r="D13" s="4" t="inlineStr">
        <is>
          <t>14</t>
        </is>
      </c>
      <c r="E13" s="5" t="inlineStr">
        <is>
          <t>3.200,00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=HYPERLINK("https://leilaoonline.net/lote/detalhe/16990", "2410")</f>
      </c>
      <c r="B14" s="4" t="s">
        <f>=HYPERLINK("https://leilaoonline.net/lote/detalhe/16990", " GERADOR A GASOLINA, MAQ DE SOLDA E CARRETA C/ TANQUE, PATR. 73812/074821, UND DIAMANTE")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=HYPERLINK("https://leilaoonline.net/lote/detalhe/16992", "2411")</f>
      </c>
      <c r="B15" s="4" t="s">
        <f>=HYPERLINK("https://leilaoonline.net/lote/detalhe/16992", " 8 - FRIGOBAR CONSUL, 1 GELADEIRA, 1 MAQ, DE LAVAR E NOBREAK, PATR. 15958, UND DIAMANTE")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=HYPERLINK("https://leilaoonline.net/lote/detalhe/16991", "2412")</f>
      </c>
      <c r="B16" s="4" t="s">
        <f>=HYPERLINK("https://leilaoonline.net/lote/detalhe/16991", " TALHA, CORRENTES, CAIXA COM DIVERSOS MATERIAIS, S/FR, UND DIAMANTE")</f>
      </c>
      <c r="C16" s="4" t="inlineStr">
        <is>
          <t>Vendido</t>
        </is>
      </c>
      <c r="D16" s="4" t="inlineStr">
        <is>
          <t>39</t>
        </is>
      </c>
      <c r="E16" s="5" t="inlineStr">
        <is>
          <t>6.250,00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=HYPERLINK("https://leilaoonline.net/lote/detalhe/16998", "2413")</f>
      </c>
      <c r="B17" s="4" t="s">
        <f>=HYPERLINK("https://leilaoonline.net/lote/detalhe/16998", " SUCATA DE BORRACHA E CONDUITE, S/FR, UND DIAMANTE")</f>
      </c>
      <c r="C17" s="4" t="inlineStr">
        <is>
          <t>Vendido</t>
        </is>
      </c>
      <c r="D17" s="4" t="inlineStr">
        <is>
          <t>11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=HYPERLINK("https://leilaoonline.net/lote/detalhe/16997", "2414")</f>
      </c>
      <c r="B18" s="4" t="s">
        <f>=HYPERLINK("https://leilaoonline.net/lote/detalhe/16997", " 20 MOTORES ELÉTRICOS APROX. PESO APROX. 500 KILOS, S/FR, UND DIAMANTE")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=HYPERLINK("https://leilaoonline.net/lote/detalhe/16995", "2415")</f>
      </c>
      <c r="B19" s="4" t="s">
        <f>=HYPERLINK("https://leilaoonline.net/lote/detalhe/16995", " PEÇAS SEM USO, S/FR, UND DIAMANTE  (VEJA DESCRITIVO DE ITENS), S/FR, UND DIAMANTE")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=HYPERLINK("https://leilaoonline.net/lote/detalhe/16993", "2416")</f>
      </c>
      <c r="B20" s="4" t="s">
        <f>=HYPERLINK("https://leilaoonline.net/lote/detalhe/16993", " PEÇAS SEM USO, S/FR, UND DIAMANTE  (VEJA DESCRITIVO DE ITENS), S/FR, UND DIAMANTE")</f>
      </c>
      <c r="C20" s="4" t="inlineStr">
        <is>
          <t>Vendido</t>
        </is>
      </c>
      <c r="D20" s="4" t="inlineStr">
        <is>
          <t>5</t>
        </is>
      </c>
      <c r="E20" s="5" t="inlineStr">
        <is>
          <t>4.350,00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=HYPERLINK("https://leilaoonline.net/lote/detalhe/16994", "2417")</f>
      </c>
      <c r="B21" s="4" t="s">
        <f>=HYPERLINK("https://leilaoonline.net/lote/detalhe/16994", " CAMARA FRIA, MOVEIS DIVERSOS E OUTROS, S/FR, UND DIAMANTE")</f>
      </c>
      <c r="C21" s="4" t="inlineStr">
        <is>
          <t>Vendido</t>
        </is>
      </c>
      <c r="D21" s="4" t="inlineStr">
        <is>
          <t>8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=HYPERLINK("https://leilaoonline.net/lote/detalhe/17089", "3210")</f>
      </c>
      <c r="B22" s="4" t="s">
        <f>=HYPERLINK("https://leilaoonline.net/lote/detalhe/17089", "DOLLY, FR56917, SEM DIREITO A DOCUMENTO, UND BARRA")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6.950,00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=HYPERLINK("https://leilaoonline.net/lote/detalhe/17069", "3237")</f>
      </c>
      <c r="B23" s="4" t="s">
        <f>=HYPERLINK("https://leilaoonline.net/lote/detalhe/17069", " COLHEDORA JOHN DEERE 3522 2L, ANO 2009, SÉRIE NW3522T090011, FR101446, UND BARRA")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27.750,00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=HYPERLINK("https://leilaoonline.net/lote/detalhe/17068", "3239")</f>
      </c>
      <c r="B24" s="4" t="s">
        <f>=HYPERLINK("https://leilaoonline.net/lote/detalhe/17068", " COLHEDORA JOHN DEERE 3522 2L, ANO 2009, SÉRIE NW3522T090006, FR101441, UND BARRA")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=HYPERLINK("https://leilaoonline.net/lote/detalhe/16969", "3249")</f>
      </c>
      <c r="B25" s="4" t="s">
        <f>=HYPERLINK("https://leilaoonline.net/lote/detalhe/16969", " CARROCERIA COMBOIO, FR98570, UND BARRA")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=HYPERLINK("https://leilaoonline.net/lote/detalhe/16975", "3266")</f>
      </c>
      <c r="B26" s="4" t="s">
        <f>=HYPERLINK("https://leilaoonline.net/lote/detalhe/16975", " 8 TARUGOS, 16 TUBOS,  (VENDA POR KILO), S/FR, UND BARRA")</f>
      </c>
      <c r="C26" s="4" t="inlineStr">
        <is>
          <t>Vendido</t>
        </is>
      </c>
      <c r="D26" s="4" t="inlineStr">
        <is>
          <t>93</t>
        </is>
      </c>
      <c r="E26" s="5" t="inlineStr">
        <is>
          <t>37.440,00</t>
        </is>
      </c>
      <c r="F26" s="4" t="inlineStr">
        <is>
          <t>0.02</t>
        </is>
      </c>
    </row>
    <row collapsed="false" customFormat="false" customHeight="false" hidden="false" ht="12.1" outlineLevel="0" r="27">
      <c r="A27" s="5" t="s">
        <f>=HYPERLINK("https://leilaoonline.net/lote/detalhe/17114", "3306")</f>
      </c>
      <c r="B27" s="4" t="s">
        <f>=HYPERLINK("https://leilaoonline.net/lote/detalhe/17114", " CAMINHÃO VW/24.220 6X4, ANO/MOD 1991/1992, (SEM O MOTOR), PLACA BWJ4048, FR96408, UND BARRA")</f>
      </c>
      <c r="C27" s="4" t="inlineStr">
        <is>
          <t>Vendido</t>
        </is>
      </c>
      <c r="D27" s="4" t="inlineStr">
        <is>
          <t>137</t>
        </is>
      </c>
      <c r="E27" s="5" t="inlineStr">
        <is>
          <t>30.200,00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=HYPERLINK("https://leilaoonline.net/lote/detalhe/17085", "3350")</f>
      </c>
      <c r="B28" s="4" t="s">
        <f>=HYPERLINK("https://leilaoonline.net/lote/detalhe/17085", "SUCATA DE VW/ GOL, S/FR, (SEM DIREITO A DOCUMENTO), UND BARRA")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=HYPERLINK("https://leilaoonline.net/lote/detalhe/17086", "3351")</f>
      </c>
      <c r="B29" s="4" t="s">
        <f>=HYPERLINK("https://leilaoonline.net/lote/detalhe/17086", "CARROCERIA (MOD PRANCHA) APROX. 6MTS, FR98709, UND BARRA")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=HYPERLINK("https://leilaoonline.net/lote/detalhe/17071", "3366")</f>
      </c>
      <c r="B30" s="4" t="s">
        <f>=HYPERLINK("https://leilaoonline.net/lote/detalhe/17071", "SUCATA 1 ESTEIRA DE APROX. 2 METROS E 1 PENEIRAS  PESO ESTIMADO 500 KG, S/FR, UND BARRA")</f>
      </c>
      <c r="C30" s="4" t="inlineStr">
        <is>
          <t>Vendido</t>
        </is>
      </c>
      <c r="D30" s="4" t="inlineStr">
        <is>
          <t>18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=HYPERLINK("https://leilaoonline.net/lote/detalhe/17072", "3378")</f>
      </c>
      <c r="B31" s="4" t="s">
        <f>=HYPERLINK("https://leilaoonline.net/lote/detalhe/17072", " SUCATA DE REDUTORES, S/FR, UND BARRA  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=HYPERLINK("https://leilaoonline.net/lote/detalhe/17066", "3382")</f>
      </c>
      <c r="B32" s="4" t="s">
        <f>=HYPERLINK("https://leilaoonline.net/lote/detalhe/17066", " CARROCERIA COM TANQUE 9X2,6X4,3M, FR98537, UND BARRA")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18.750,00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=HYPERLINK("https://leilaoonline.net/lote/detalhe/17070", "3391")</f>
      </c>
      <c r="B33" s="4" t="s">
        <f>=HYPERLINK("https://leilaoonline.net/lote/detalhe/17070", " M.BENZ ONIBUS OF1620, ANO 1995, PLACA KBV4885, FR97491, UND BARRA")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9.250,00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=HYPERLINK("https://leilaoonline.net/lote/detalhe/17067", "3393")</f>
      </c>
      <c r="B34" s="4" t="s">
        <f>=HYPERLINK("https://leilaoonline.net/lote/detalhe/17067", " TRATOR CASE MAXXUM 180 4X4, SÉRIE ZACD-76098, FR102829, UND BARRA")</f>
      </c>
      <c r="C34" s="4" t="inlineStr">
        <is>
          <t>Não vendido</t>
        </is>
      </c>
      <c r="D34" s="4" t="inlineStr">
        <is>
          <t>105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=HYPERLINK("https://leilaoonline.net/lote/detalhe/17078", "3396")</f>
      </c>
      <c r="B35" s="4" t="s">
        <f>=HYPERLINK("https://leilaoonline.net/lote/detalhe/17078", " TRATOR CASE MX 240 MAGNUM 4X4, SÉRIE Z9CF40427-40C4011, FR81580, UND BARRA")</f>
      </c>
      <c r="C35" s="4" t="inlineStr">
        <is>
          <t>Não vendido</t>
        </is>
      </c>
      <c r="D35" s="4" t="inlineStr">
        <is>
          <t>144</t>
        </is>
      </c>
      <c r="E35" s="5" t="inlineStr">
        <is>
          <t>35.700,00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=HYPERLINK("https://leilaoonline.net/lote/detalhe/17079", "3398")</f>
      </c>
      <c r="B36" s="4" t="s">
        <f>=HYPERLINK("https://leilaoonline.net/lote/detalhe/17079", " DISTRIBUIDOR DE CALCARIO COR VERMELHO MCA. SOLLUSC, FR103665, UND BARRA")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16.450,00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=HYPERLINK("https://leilaoonline.net/lote/detalhe/17080", "3400")</f>
      </c>
      <c r="B37" s="4" t="s">
        <f>=HYPERLINK("https://leilaoonline.net/lote/detalhe/17080", " CARRETA DISTRIBUIDORA DE TORTA, FR103670, UND BARRA")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=HYPERLINK("https://leilaoonline.net/lote/detalhe/17081", "3403")</f>
      </c>
      <c r="B38" s="4" t="s">
        <f>=HYPERLINK("https://leilaoonline.net/lote/detalhe/17081", " CARRETA ESPARRAMADORA DE TORTA SOLLUS, FR103648, UND BARRA")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3.850,00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=HYPERLINK("https://leilaoonline.net/lote/detalhe/17073", "3415")</f>
      </c>
      <c r="B39" s="4" t="s">
        <f>=HYPERLINK("https://leilaoonline.net/lote/detalhe/17073", " ONIBUS M.BENZ/OF 1620, ANO 1996, PLACA KMG4302, FR97488, UND BARRA")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9.400,00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=HYPERLINK("https://leilaoonline.net/lote/detalhe/17075", "3423")</f>
      </c>
      <c r="B40" s="4" t="s">
        <f>=HYPERLINK("https://leilaoonline.net/lote/detalhe/17075", " TRANSBORDO SANTAL 12 T, FR47015, UND BARRA")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4.100,00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=HYPERLINK("https://leilaoonline.net/lote/detalhe/17074", "3424")</f>
      </c>
      <c r="B41" s="4" t="s">
        <f>=HYPERLINK("https://leilaoonline.net/lote/detalhe/17074", " TRANSBORDO SANTAL 12 T, FR139236, UND BARRA")</f>
      </c>
      <c r="C41" s="4" t="inlineStr">
        <is>
          <t>Não vendido</t>
        </is>
      </c>
      <c r="D41" s="4" t="inlineStr">
        <is>
          <t>58</t>
        </is>
      </c>
      <c r="E41" s="5" t="inlineStr">
        <is>
          <t>9.950,00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=HYPERLINK("https://leilaoonline.net/lote/detalhe/17076", "3425")</f>
      </c>
      <c r="B42" s="4" t="s">
        <f>=HYPERLINK("https://leilaoonline.net/lote/detalhe/17076", " TRANSBORDO SMR 10500 10 T, FR10118, UND BARRA")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4.250,00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=HYPERLINK("https://leilaoonline.net/lote/detalhe/17077", "3427")</f>
      </c>
      <c r="B43" s="4" t="s">
        <f>=HYPERLINK("https://leilaoonline.net/lote/detalhe/17077", " TRANSBORDO SANTAL 12 T, FR68018, UND BARRA")</f>
      </c>
      <c r="C43" s="4" t="inlineStr">
        <is>
          <t>Não vendido</t>
        </is>
      </c>
      <c r="D43" s="4" t="inlineStr">
        <is>
          <t>57</t>
        </is>
      </c>
      <c r="E43" s="5" t="inlineStr">
        <is>
          <t>9.650,00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=HYPERLINK("https://leilaoonline.net/lote/detalhe/17020", "3433")</f>
      </c>
      <c r="B44" s="4" t="s">
        <f>=HYPERLINK("https://leilaoonline.net/lote/detalhe/17020", "1 COLUNA PEQ, 1 FUNIL E 1 TANQUE DE INOX, ( APENAS ESSES 3 ITENS), S/FR, UND PARAÍSO")</f>
      </c>
      <c r="C44" s="4" t="inlineStr">
        <is>
          <t>Vendido</t>
        </is>
      </c>
      <c r="D44" s="4" t="inlineStr">
        <is>
          <t>16</t>
        </is>
      </c>
      <c r="E44" s="5" t="inlineStr">
        <is>
          <t>2.600,00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=HYPERLINK("https://leilaoonline.net/lote/detalhe/17100", "3467")</f>
      </c>
      <c r="B45" s="4" t="s">
        <f>=HYPERLINK("https://leilaoonline.net/lote/detalhe/17100", "19 PNEUS SENDO 12 NOVOS MONTADOS, ESPECIFICAÇÕES ABAIXO, S/FR, UND BARRA")</f>
      </c>
      <c r="C45" s="4" t="inlineStr">
        <is>
          <t>Não vendido</t>
        </is>
      </c>
      <c r="D45" s="4" t="inlineStr">
        <is>
          <t>79</t>
        </is>
      </c>
      <c r="E45" s="5" t="inlineStr">
        <is>
          <t>16.100,00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=HYPERLINK("https://leilaoonline.net/lote/detalhe/16981", "3470")</f>
      </c>
      <c r="B46" s="4" t="s">
        <f>=HYPERLINK("https://leilaoonline.net/lote/detalhe/16981", " TOPOGRAFIA DIVERSOS EQUIPAMENTOS, S/FR, UND BARRA")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=HYPERLINK("https://leilaoonline.net/lote/detalhe/16972", "3471")</f>
      </c>
      <c r="B47" s="4" t="s">
        <f>=HYPERLINK("https://leilaoonline.net/lote/detalhe/16972", " MÓVEIS DIVERSOS, S/FR, UND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=HYPERLINK("https://leilaoonline.net/lote/detalhe/16980", "3472")</f>
      </c>
      <c r="B48" s="4" t="s">
        <f>=HYPERLINK("https://leilaoonline.net/lote/detalhe/16980", " 3 tonelas TUBOS DE EVAPORAÇÃO,  (VENDA POR KILO), S/FR, UND BARRA")</f>
      </c>
      <c r="C48" s="4" t="inlineStr">
        <is>
          <t>Não vendido</t>
        </is>
      </c>
      <c r="D48" s="4" t="inlineStr">
        <is>
          <t>81</t>
        </is>
      </c>
      <c r="E48" s="5" t="inlineStr">
        <is>
          <t>4,65</t>
        </is>
      </c>
      <c r="F48" s="4" t="inlineStr">
        <is>
          <t>0.05</t>
        </is>
      </c>
    </row>
    <row collapsed="false" customFormat="false" customHeight="false" hidden="false" ht="12.1" outlineLevel="0" r="49">
      <c r="A49" s="5" t="s">
        <f>=HYPERLINK("https://leilaoonline.net/lote/detalhe/16982", "3473")</f>
      </c>
      <c r="B49" s="4" t="s">
        <f>=HYPERLINK("https://leilaoonline.net/lote/detalhe/16982", "3 TONELADAS TUBOS DE FERRO,  (VENDA POR KILO), S/FR, UND BARRA")</f>
      </c>
      <c r="C49" s="4" t="inlineStr">
        <is>
          <t>Vendido</t>
        </is>
      </c>
      <c r="D49" s="4" t="inlineStr">
        <is>
          <t>66</t>
        </is>
      </c>
      <c r="E49" s="5" t="inlineStr">
        <is>
          <t>12.000,00</t>
        </is>
      </c>
      <c r="F49" s="4" t="inlineStr">
        <is>
          <t>0.05</t>
        </is>
      </c>
    </row>
    <row collapsed="false" customFormat="false" customHeight="false" hidden="false" ht="12.1" outlineLevel="0" r="50">
      <c r="A50" s="5" t="s">
        <f>=HYPERLINK("https://leilaoonline.net/lote/detalhe/16984", "3474")</f>
      </c>
      <c r="B50" s="4" t="s">
        <f>=HYPERLINK("https://leilaoonline.net/lote/detalhe/16984", " 1 ESTEIRA DE BORRACHA 8 mts APROX, PATR. 193756, UND BARRA")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=HYPERLINK("https://leilaoonline.net/lote/detalhe/16979", "3475")</f>
      </c>
      <c r="B51" s="4" t="s">
        <f>=HYPERLINK("https://leilaoonline.net/lote/detalhe/16979", " 1 ESTEIRA DE BORRACHA 18mts APROX, PATR. 193571,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7.250,00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=HYPERLINK("https://leilaoonline.net/lote/detalhe/16985", "3476")</f>
      </c>
      <c r="B52" s="4" t="s">
        <f>=HYPERLINK("https://leilaoonline.net/lote/detalhe/16985", " ENLEIRADEIA DE PALHA, FR103404, UND BARRA")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2.800,00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=HYPERLINK("https://leilaoonline.net/lote/detalhe/16974", "3477")</f>
      </c>
      <c r="B53" s="4" t="s">
        <f>=HYPERLINK("https://leilaoonline.net/lote/detalhe/16974", " ENLEIRADEIA DE PALHA, FR103406, UND BARRA")</f>
      </c>
      <c r="C53" s="4" t="inlineStr">
        <is>
          <t>Vendido</t>
        </is>
      </c>
      <c r="D53" s="4" t="inlineStr">
        <is>
          <t>27</t>
        </is>
      </c>
      <c r="E53" s="5" t="inlineStr">
        <is>
          <t>4.450,00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=HYPERLINK("https://leilaoonline.net/lote/detalhe/16986", "3478")</f>
      </c>
      <c r="B54" s="4" t="s">
        <f>=HYPERLINK("https://leilaoonline.net/lote/detalhe/16986", " DESENLEIRADOR DE PALHA, FR103435, UND BARRA")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=HYPERLINK("https://leilaoonline.net/lote/detalhe/16988", "3479")</f>
      </c>
      <c r="B55" s="4" t="s">
        <f>=HYPERLINK("https://leilaoonline.net/lote/detalhe/16988", " GRADE 44 DISCOS, FR 103172, UND BARRA")</f>
      </c>
      <c r="C55" s="4" t="inlineStr">
        <is>
          <t>Vendido</t>
        </is>
      </c>
      <c r="D55" s="4" t="inlineStr">
        <is>
          <t>54</t>
        </is>
      </c>
      <c r="E55" s="5" t="inlineStr">
        <is>
          <t>9.100,00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=HYPERLINK("https://leilaoonline.net/lote/detalhe/16971", "3480")</f>
      </c>
      <c r="B56" s="4" t="s">
        <f>=HYPERLINK("https://leilaoonline.net/lote/detalhe/16971", "REB/FACCHINI RFPTT C/TANQUE FIBRA, PLACA BWJ4111, ANO 1992, FR96519/98753, UND BARRA")</f>
      </c>
      <c r="C56" s="4" t="inlineStr">
        <is>
          <t>Vendido</t>
        </is>
      </c>
      <c r="D56" s="4" t="inlineStr">
        <is>
          <t>72</t>
        </is>
      </c>
      <c r="E56" s="5" t="inlineStr">
        <is>
          <t>15.850,00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=HYPERLINK("https://leilaoonline.net/lote/detalhe/16973", "3483")</f>
      </c>
      <c r="B57" s="4" t="s">
        <f>=HYPERLINK("https://leilaoonline.net/lote/detalhe/16973", " SUCATA DE REBOQUE, ANO 2010, (SEM DIREITO A DOCUMENTO), FR121490, UND BARRA")</f>
      </c>
      <c r="C57" s="4" t="inlineStr">
        <is>
          <t>Vendido</t>
        </is>
      </c>
      <c r="D57" s="4" t="inlineStr">
        <is>
          <t>96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=HYPERLINK("https://leilaoonline.net/lote/detalhe/16989", "3484")</f>
      </c>
      <c r="B58" s="4" t="s">
        <f>=HYPERLINK("https://leilaoonline.net/lote/detalhe/16989", "CARRETA DE TORTA, FR103662, UND BARRA")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=HYPERLINK("https://leilaoonline.net/lote/detalhe/16983", "3485")</f>
      </c>
      <c r="B59" s="4" t="s">
        <f>=HYPERLINK("https://leilaoonline.net/lote/detalhe/16983", " TRANSBORDO SERMAG 12T SN. 3001, ANO 2009, FR101969, UND BARRA")</f>
      </c>
      <c r="C59" s="4" t="inlineStr">
        <is>
          <t>Vendido</t>
        </is>
      </c>
      <c r="D59" s="4" t="inlineStr">
        <is>
          <t>61</t>
        </is>
      </c>
      <c r="E59" s="5" t="inlineStr">
        <is>
          <t>10.250,00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=HYPERLINK("https://leilaoonline.net/lote/detalhe/16976", "3486")</f>
      </c>
      <c r="B60" s="4" t="s">
        <f>=HYPERLINK("https://leilaoonline.net/lote/detalhe/16976", " TRANSBORDO SERMAG 12T SN. 3001, ANO 2001, FR101944, UND BARRA")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8.450,00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=HYPERLINK("https://leilaoonline.net/lote/detalhe/16987", "3487")</f>
      </c>
      <c r="B61" s="4" t="s">
        <f>=HYPERLINK("https://leilaoonline.net/lote/detalhe/16987", " TRANSBORDO SERMAG 12T , FR101933, UND BARRA")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10.550,00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=HYPERLINK("https://leilaoonline.net/lote/detalhe/16970", "3488")</f>
      </c>
      <c r="B62" s="4" t="s">
        <f>=HYPERLINK("https://leilaoonline.net/lote/detalhe/16970", " TRANSBORDO SANTAL 12T, ANO 2008, FR68020, UND BARRA")</f>
      </c>
      <c r="C62" s="4" t="inlineStr">
        <is>
          <t>Não vendido</t>
        </is>
      </c>
      <c r="D62" s="4" t="inlineStr">
        <is>
          <t>48</t>
        </is>
      </c>
      <c r="E62" s="5" t="inlineStr">
        <is>
          <t>8.300,00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=HYPERLINK("https://leilaoonline.net/lote/detalhe/17019", "4785")</f>
      </c>
      <c r="B63" s="4" t="s">
        <f>=HYPERLINK("https://leilaoonline.net/lote/detalhe/17019", "25 TELHAS DE ZINCO, S/FR, UND PARAÍSO")</f>
      </c>
      <c r="C63" s="4" t="inlineStr">
        <is>
          <t>Vendido</t>
        </is>
      </c>
      <c r="D63" s="4" t="inlineStr">
        <is>
          <t>30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=HYPERLINK("https://leilaoonline.net/lote/detalhe/16746", "5527")</f>
      </c>
      <c r="B64" s="4" t="s">
        <f>=HYPERLINK("https://leilaoonline.net/lote/detalhe/16746", " TRANSBORDO SERMAG 12 T, SERIE 3016 SMR10500, FR38341, UND BONFIM")</f>
      </c>
      <c r="C64" s="4" t="inlineStr">
        <is>
          <t>Não vendido</t>
        </is>
      </c>
      <c r="D64" s="4" t="inlineStr">
        <is>
          <t>32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=HYPERLINK("https://leilaoonline.net/lote/detalhe/16950", "9121")</f>
      </c>
      <c r="B65" s="4" t="s">
        <f>=HYPERLINK("https://leilaoonline.net/lote/detalhe/16950", " CARRETA DE TORTA, FR57182, UND BOM RETIRO")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=HYPERLINK("https://leilaoonline.net/lote/detalhe/17044", "11460")</f>
      </c>
      <c r="B66" s="4" t="s">
        <f>=HYPERLINK("https://leilaoonline.net/lote/detalhe/17044", " TRANSBORDO SMR 10500 10T , FR10123, UND SERRA")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4.400,00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=HYPERLINK("https://leilaoonline.net/lote/detalhe/16753", "11463")</f>
      </c>
      <c r="B67" s="4" t="s">
        <f>=HYPERLINK("https://leilaoonline.net/lote/detalhe/16753", " TRANSBORDO SMR 10500 10T SÉRIE SÉ02214 SMR10000, FR10121, UND TAMOIO")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3.050,00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=HYPERLINK("https://leilaoonline.net/lote/detalhe/17046", "11464")</f>
      </c>
      <c r="B68" s="4" t="s">
        <f>=HYPERLINK("https://leilaoonline.net/lote/detalhe/17046", " TRANSBORDO SERMAG 12T, FR112431, UND SERRA")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=HYPERLINK("https://leilaoonline.net/lote/detalhe/17039", "11467")</f>
      </c>
      <c r="B69" s="4" t="s">
        <f>=HYPERLINK("https://leilaoonline.net/lote/detalhe/17039", " TRANSBORDO SANTAL 12T, FR22722, UND SERRA")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=HYPERLINK("https://leilaoonline.net/lote/detalhe/16745", "11592")</f>
      </c>
      <c r="B70" s="4" t="s">
        <f>=HYPERLINK("https://leilaoonline.net/lote/detalhe/16745", " TRANSBORDO SMR 10500 10T, SÉRIE SÉ02214 5SMR9999, FR10124, UND BONFIM")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4.400,00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=HYPERLINK("https://leilaoonline.net/lote/detalhe/17040", "11600")</f>
      </c>
      <c r="B71" s="4" t="s">
        <f>=HYPERLINK("https://leilaoonline.net/lote/detalhe/17040", " TRANSBORDO SMR 10500 10T , FR10125, UND SERRA")</f>
      </c>
      <c r="C71" s="4" t="inlineStr">
        <is>
          <t>Não vendido</t>
        </is>
      </c>
      <c r="D71" s="4" t="inlineStr">
        <is>
          <t>23</t>
        </is>
      </c>
      <c r="E71" s="5" t="inlineStr">
        <is>
          <t>4.550,00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=HYPERLINK("https://leilaoonline.net/lote/detalhe/17055", "11603")</f>
      </c>
      <c r="B72" s="4" t="s">
        <f>=HYPERLINK("https://leilaoonline.net/lote/detalhe/17055", " SR/SERGOMEL SRSCPI 2E 12,50M ANO 2014, PLACA FQC0635, FR361737, UND ZANIN")</f>
      </c>
      <c r="C72" s="4" t="inlineStr">
        <is>
          <t>Não vendido</t>
        </is>
      </c>
      <c r="D72" s="4" t="inlineStr">
        <is>
          <t>84</t>
        </is>
      </c>
      <c r="E72" s="5" t="inlineStr">
        <is>
          <t>35.500,00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=HYPERLINK("https://leilaoonline.net/lote/detalhe/17050", "11605")</f>
      </c>
      <c r="B73" s="4" t="s">
        <f>=HYPERLINK("https://leilaoonline.net/lote/detalhe/17050", " R/RANDON RQ CA 8M, ANO 2008, PLACA DXX0185, FR81979, UND ZANIN")</f>
      </c>
      <c r="C73" s="4" t="inlineStr">
        <is>
          <t>Não vendido</t>
        </is>
      </c>
      <c r="D73" s="4" t="inlineStr">
        <is>
          <t>27</t>
        </is>
      </c>
      <c r="E73" s="5" t="inlineStr">
        <is>
          <t>7.850,00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=HYPERLINK("https://leilaoonline.net/lote/detalhe/16743", "11619")</f>
      </c>
      <c r="B74" s="4" t="s">
        <f>=HYPERLINK("https://leilaoonline.net/lote/detalhe/16743", " TRANSBORDO SANTAL VT 10T, SÉRIE 13683, FR361110, UND ZANIN")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3.650,00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=HYPERLINK("https://leilaoonline.net/lote/detalhe/16752", "11621")</f>
      </c>
      <c r="B75" s="4" t="s">
        <f>=HYPERLINK("https://leilaoonline.net/lote/detalhe/16752", " TRANSBORDO SMR 10500 10T, SÉRIE 02210 SMR10000, FR10117, UND ZANIN")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4.250,00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=HYPERLINK("https://leilaoonline.net/lote/detalhe/17051", "11624")</f>
      </c>
      <c r="B76" s="4" t="s">
        <f>=HYPERLINK("https://leilaoonline.net/lote/detalhe/17051", " R/GUERRA AG CV, ANO/MOD 2008/2009, PLACA EFX3893, FR133018, UND SERRA")</f>
      </c>
      <c r="C76" s="4" t="inlineStr">
        <is>
          <t>Vendido</t>
        </is>
      </c>
      <c r="D76" s="4" t="inlineStr">
        <is>
          <t>55</t>
        </is>
      </c>
      <c r="E76" s="5" t="inlineStr">
        <is>
          <t>11.150,00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=HYPERLINK("https://leilaoonline.net/lote/detalhe/17037", "11641")</f>
      </c>
      <c r="B77" s="4" t="s">
        <f>=HYPERLINK("https://leilaoonline.net/lote/detalhe/17037", "CAMINHÃO M.B./M.BENZ L 1513, ANO 1981, PLACA BNT7855, FR10088, UND SERRA")</f>
      </c>
      <c r="C77" s="4" t="inlineStr">
        <is>
          <t>Vendido</t>
        </is>
      </c>
      <c r="D77" s="4" t="inlineStr">
        <is>
          <t>49</t>
        </is>
      </c>
      <c r="E77" s="5" t="inlineStr">
        <is>
          <t>18.800,00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=HYPERLINK("https://leilaoonline.net/lote/detalhe/17116", "11642")</f>
      </c>
      <c r="B78" s="4" t="s">
        <f>=HYPERLINK("https://leilaoonline.net/lote/detalhe/17116", " CAMINHÃO M.BENZ/L 2638 6X4, ANO 2002, PLACA CZV0647, FR120858, UND SERRA ")</f>
      </c>
      <c r="C78" s="4" t="inlineStr">
        <is>
          <t>Não vendido</t>
        </is>
      </c>
      <c r="D78" s="4" t="inlineStr">
        <is>
          <t>229</t>
        </is>
      </c>
      <c r="E78" s="5" t="inlineStr">
        <is>
          <t>51.450,00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=HYPERLINK("https://leilaoonline.net/lote/detalhe/17053", "11643")</f>
      </c>
      <c r="B79" s="4" t="s">
        <f>=HYPERLINK("https://leilaoonline.net/lote/detalhe/17053", " CAMINHÃO VW/15.180 EURO3 WORKER COMBOIO, ANO/MOD 2011/2012, PLACA FBC7025, FR131221, UND SERRA  ")</f>
      </c>
      <c r="C79" s="4" t="inlineStr">
        <is>
          <t>Vendido</t>
        </is>
      </c>
      <c r="D79" s="4" t="inlineStr">
        <is>
          <t>163</t>
        </is>
      </c>
      <c r="E79" s="5" t="inlineStr">
        <is>
          <t>130.000,00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=HYPERLINK("https://leilaoonline.net/lote/detalhe/17045", "11646")</f>
      </c>
      <c r="B80" s="4" t="s">
        <f>=HYPERLINK("https://leilaoonline.net/lote/detalhe/17045", " CARRETA DE TORTA, SOLLUS, FR122281, UND SERRA")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=HYPERLINK("https://leilaoonline.net/lote/detalhe/17038", "11648")</f>
      </c>
      <c r="B81" s="4" t="s">
        <f>=HYPERLINK("https://leilaoonline.net/lote/detalhe/17038", " DOLLY GOYDO,FR10266, (SEM DOCUMENTO), UND SERRA")</f>
      </c>
      <c r="C81" s="4" t="inlineStr">
        <is>
          <t>Não vendido</t>
        </is>
      </c>
      <c r="D81" s="4" t="inlineStr">
        <is>
          <t>18</t>
        </is>
      </c>
      <c r="E81" s="5" t="inlineStr">
        <is>
          <t>3.100,00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=HYPERLINK("https://leilaoonline.net/lote/detalhe/17041", "11649")</f>
      </c>
      <c r="B82" s="4" t="s">
        <f>=HYPERLINK("https://leilaoonline.net/lote/detalhe/17041", " TRANSBORDO SMR 10500 10T , FR10120, UND SERRA")</f>
      </c>
      <c r="C82" s="4" t="inlineStr">
        <is>
          <t>Não vendido</t>
        </is>
      </c>
      <c r="D82" s="4" t="inlineStr">
        <is>
          <t>21</t>
        </is>
      </c>
      <c r="E82" s="5" t="inlineStr">
        <is>
          <t>4.250,00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=HYPERLINK("https://leilaoonline.net/lote/detalhe/17042", "11650")</f>
      </c>
      <c r="B83" s="4" t="s">
        <f>=HYPERLINK("https://leilaoonline.net/lote/detalhe/17042", " TRANSBORDO SANTAL 12T, FR88765, UND SERRA")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=HYPERLINK("https://leilaoonline.net/lote/detalhe/17043", "11651")</f>
      </c>
      <c r="B84" s="4" t="s">
        <f>=HYPERLINK("https://leilaoonline.net/lote/detalhe/17043", " CAIXOTE DE TRANSBORDO SANTAL 12T, FR38336, ( APENAS O CAIXOTE), UND SERRA")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=HYPERLINK("https://leilaoonline.net/lote/detalhe/17047", "11652")</f>
      </c>
      <c r="B85" s="4" t="s">
        <f>=HYPERLINK("https://leilaoonline.net/lote/detalhe/17047", " TRANSBORDO SANTAL 12T, FR38326, UND SERRA")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1.550,00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=HYPERLINK("https://leilaoonline.net/lote/detalhe/16882", "11655")</f>
      </c>
      <c r="B86" s="4" t="s">
        <f>=HYPERLINK("https://leilaoonline.net/lote/detalhe/16882", "CHEVROLET/S10 LS FD2, ANO 2013, PLACA ETY1252, FR118506, COR BRANCA,  LOC. UND SERRA")</f>
      </c>
      <c r="C86" s="4" t="inlineStr">
        <is>
          <t>Não vendido</t>
        </is>
      </c>
      <c r="D86" s="4" t="inlineStr">
        <is>
          <t>42</t>
        </is>
      </c>
      <c r="E86" s="5" t="inlineStr">
        <is>
          <t>31.300,00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=HYPERLINK("https://leilaoonline.net/lote/detalhe/16881", "11656")</f>
      </c>
      <c r="B87" s="4" t="s">
        <f>=HYPERLINK("https://leilaoonline.net/lote/detalhe/16881", " CHEVROLET/S10 LS DD4,  ANO/MOD 2012/2013, PLACA FFH-4463, FR360052, COR PRETA,  LOC. UND. SERRA")</f>
      </c>
      <c r="C87" s="4" t="inlineStr">
        <is>
          <t>Não vendido</t>
        </is>
      </c>
      <c r="D87" s="4" t="inlineStr">
        <is>
          <t>117</t>
        </is>
      </c>
      <c r="E87" s="5" t="inlineStr">
        <is>
          <t>51.000,00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=HYPERLINK("https://leilaoonline.net/lote/detalhe/17036", "12278")</f>
      </c>
      <c r="B88" s="4" t="s">
        <f>=HYPERLINK("https://leilaoonline.net/lote/detalhe/17036", " SUPER CULTIVADOR DMB, ANO 2008,, FR92732, UND JUNQUEIRA")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=HYPERLINK("https://leilaoonline.net/lote/detalhe/16900", "12283")</f>
      </c>
      <c r="B89" s="4" t="s">
        <f>=HYPERLINK("https://leilaoonline.net/lote/detalhe/16900", " CAMINHÃO VW/26.220 EURO3 WORKER C/ TANQUE , ANO/MOD 2008/2009, PLACA EIJ1005, FR10601/92027, LOC. UND JUNQUEIRA")</f>
      </c>
      <c r="C89" s="4" t="inlineStr">
        <is>
          <t>Não vendido</t>
        </is>
      </c>
      <c r="D89" s="4" t="inlineStr">
        <is>
          <t>70</t>
        </is>
      </c>
      <c r="E89" s="5" t="inlineStr">
        <is>
          <t>67.000,00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=HYPERLINK("https://leilaoonline.net/lote/detalhe/16903", "12284")</f>
      </c>
      <c r="B90" s="4" t="s">
        <f>=HYPERLINK("https://leilaoonline.net/lote/detalhe/16903", " CAMINHÃO SCANIA/R 113 E 6X4 360 C/ TANQUE , ANO 1995, PLACA BKS1053, FR92309/92025,  LOC. UND JUNQUEIRA")</f>
      </c>
      <c r="C90" s="4" t="inlineStr">
        <is>
          <t>Vendido</t>
        </is>
      </c>
      <c r="D90" s="4" t="inlineStr">
        <is>
          <t>84</t>
        </is>
      </c>
      <c r="E90" s="5" t="inlineStr">
        <is>
          <t>56.000,00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=HYPERLINK("https://leilaoonline.net/lote/detalhe/16893", "12285")</f>
      </c>
      <c r="B91" s="4" t="s">
        <f>=HYPERLINK("https://leilaoonline.net/lote/detalhe/16893", " TRATOR CASE MX 240 MAGNUM 4X4, ANO 2010, FR 93332, LOC UND JUNQUEIRA ")</f>
      </c>
      <c r="C91" s="4" t="inlineStr">
        <is>
          <t>Não vendido</t>
        </is>
      </c>
      <c r="D91" s="4" t="inlineStr">
        <is>
          <t>37</t>
        </is>
      </c>
      <c r="E91" s="5" t="inlineStr">
        <is>
          <t>38.250,00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=HYPERLINK("https://leilaoonline.net/lote/detalhe/16890", "12296")</f>
      </c>
      <c r="B92" s="4" t="s">
        <f>=HYPERLINK("https://leilaoonline.net/lote/detalhe/16890", " PLANTADORA DE CANA AUTOMÁTICA DMB, FR103902, LOC UND JUNQUEIRA")</f>
      </c>
      <c r="C92" s="4" t="inlineStr">
        <is>
          <t>Não vendido</t>
        </is>
      </c>
      <c r="D92" s="4" t="inlineStr">
        <is>
          <t>25</t>
        </is>
      </c>
      <c r="E92" s="5" t="inlineStr">
        <is>
          <t>15.250,00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=HYPERLINK("https://leilaoonline.net/lote/detalhe/16887", "12300")</f>
      </c>
      <c r="B93" s="4" t="s">
        <f>=HYPERLINK("https://leilaoonline.net/lote/detalhe/16887", " COLHEDORA JOHN DEERE 3522 2L REVAMP, FR360853, LOC UND JUNQUEIRA  ")</f>
      </c>
      <c r="C93" s="4" t="inlineStr">
        <is>
          <t>Não vendido</t>
        </is>
      </c>
      <c r="D93" s="4" t="inlineStr">
        <is>
          <t>57</t>
        </is>
      </c>
      <c r="E93" s="5" t="inlineStr">
        <is>
          <t>43.000,00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=HYPERLINK("https://leilaoonline.net/lote/detalhe/17056", "13015")</f>
      </c>
      <c r="B94" s="4" t="s">
        <f>=HYPERLINK("https://leilaoonline.net/lote/detalhe/17056", " CARRETA ABRIGO FRAB. PRÓPRIA, FR361999, UND ZANIN")</f>
      </c>
      <c r="C94" s="4" t="inlineStr">
        <is>
          <t>Não vendido</t>
        </is>
      </c>
      <c r="D94" s="4" t="inlineStr">
        <is>
          <t>39</t>
        </is>
      </c>
      <c r="E94" s="5" t="inlineStr">
        <is>
          <t>7.050,00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=HYPERLINK("https://leilaoonline.net/lote/detalhe/17052", "13017")</f>
      </c>
      <c r="B95" s="4" t="s">
        <f>=HYPERLINK("https://leilaoonline.net/lote/detalhe/17052", " R/RANDON RQ CA 8M, ANO 2007, PLACA COU5025, FR88624, UND ZANIN")</f>
      </c>
      <c r="C95" s="4" t="inlineStr">
        <is>
          <t>Vendido</t>
        </is>
      </c>
      <c r="D95" s="4" t="inlineStr">
        <is>
          <t>45</t>
        </is>
      </c>
      <c r="E95" s="5" t="inlineStr">
        <is>
          <t>13.400,00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=HYPERLINK("https://leilaoonline.net/lote/detalhe/16755", "13018")</f>
      </c>
      <c r="B96" s="4" t="s">
        <f>=HYPERLINK("https://leilaoonline.net/lote/detalhe/16755", " TRANSBORDO SERMAG 12 T , SÉRIE:  2883, FR22721, UND ZANIN")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=HYPERLINK("https://leilaoonline.net/lote/detalhe/17059", "13019")</f>
      </c>
      <c r="B97" s="4" t="s">
        <f>=HYPERLINK("https://leilaoonline.net/lote/detalhe/17059", " TRATOR CASE MAGNUM 4X4 SÉRIE ZACF40462, ANO 2010, FR93319, UND ZANIN")</f>
      </c>
      <c r="C97" s="4" t="inlineStr">
        <is>
          <t>Não vendido</t>
        </is>
      </c>
      <c r="D97" s="4" t="inlineStr">
        <is>
          <t>68</t>
        </is>
      </c>
      <c r="E97" s="5" t="inlineStr">
        <is>
          <t>44.250,00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=HYPERLINK("https://leilaoonline.net/lote/detalhe/16758", "13020")</f>
      </c>
      <c r="B98" s="4" t="s">
        <f>=HYPERLINK("https://leilaoonline.net/lote/detalhe/16758", " TRANSBORDO SERMAG 12 T, SERIE 3025 SMR10500, FR38344, UND ZANIN")</f>
      </c>
      <c r="C98" s="4" t="inlineStr">
        <is>
          <t>Não vendido</t>
        </is>
      </c>
      <c r="D98" s="4" t="inlineStr">
        <is>
          <t>5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=HYPERLINK("https://leilaoonline.net/lote/detalhe/16741", "13021")</f>
      </c>
      <c r="B99" s="4" t="s">
        <f>=HYPERLINK("https://leilaoonline.net/lote/detalhe/16741", " TRANSBORDO SMR 10500 10 T, SÉRIE 02202 SMR10000, FR135615, UND ZANIN")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2.450,00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=HYPERLINK("https://leilaoonline.net/lote/detalhe/16749", "13022")</f>
      </c>
      <c r="B100" s="4" t="s">
        <f>=HYPERLINK("https://leilaoonline.net/lote/detalhe/16749", " TRANSBORDO SMR 10500 10 T, SÉRIE 02218 SMR10000, FR10126, UND ZANIN")</f>
      </c>
      <c r="C100" s="4" t="inlineStr">
        <is>
          <t>Não vendido</t>
        </is>
      </c>
      <c r="D100" s="4" t="inlineStr">
        <is>
          <t>13</t>
        </is>
      </c>
      <c r="E100" s="5" t="inlineStr">
        <is>
          <t>3.200,00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=HYPERLINK("https://leilaoonline.net/lote/detalhe/16742", "13023")</f>
      </c>
      <c r="B101" s="4" t="s">
        <f>=HYPERLINK("https://leilaoonline.net/lote/detalhe/16742", " TRANSBORDO SMR 10500 10 T, SÉRIE: 0705 SMR10000, FR10111, UND ZANIN")</f>
      </c>
      <c r="C101" s="4" t="inlineStr">
        <is>
          <t>Não vendido</t>
        </is>
      </c>
      <c r="D101" s="4" t="inlineStr">
        <is>
          <t>6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=HYPERLINK("https://leilaoonline.net/lote/detalhe/16748", "13024")</f>
      </c>
      <c r="B102" s="4" t="s">
        <f>=HYPERLINK("https://leilaoonline.net/lote/detalhe/16748", " TRANSBORDO SERMAG 12 T, SERIE 3021 SMR10500, FR38343, UND ZANIN")</f>
      </c>
      <c r="C102" s="4" t="inlineStr">
        <is>
          <t>Não vendido</t>
        </is>
      </c>
      <c r="D102" s="4" t="inlineStr">
        <is>
          <t>7</t>
        </is>
      </c>
      <c r="E102" s="5" t="inlineStr">
        <is>
          <t>2.900,00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=HYPERLINK("https://leilaoonline.net/lote/detalhe/16756", "13025")</f>
      </c>
      <c r="B103" s="4" t="s">
        <f>=HYPERLINK("https://leilaoonline.net/lote/detalhe/16756", " TRANSBORDO SMR 10500 10 T, SÉRIE 02204 SMR10000, FR135617, UND ZANIN")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=HYPERLINK("https://leilaoonline.net/lote/detalhe/16751", "13026")</f>
      </c>
      <c r="B104" s="4" t="s">
        <f>=HYPERLINK("https://leilaoonline.net/lote/detalhe/16751", " TRANSBORDO SANTAL 12 T, SÉRIE 67462, FR68019, UND ZANIN")</f>
      </c>
      <c r="C104" s="4" t="inlineStr">
        <is>
          <t>Não vendido</t>
        </is>
      </c>
      <c r="D104" s="4" t="inlineStr">
        <is>
          <t>39</t>
        </is>
      </c>
      <c r="E104" s="5" t="inlineStr">
        <is>
          <t>9.350,00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=HYPERLINK("https://leilaoonline.net/lote/detalhe/16747", "13027")</f>
      </c>
      <c r="B105" s="4" t="s">
        <f>=HYPERLINK("https://leilaoonline.net/lote/detalhe/16747", " TRANSBORDO SMR 10500 10 T, SÉRIE 1493, FR10112, UND ZANIN")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2.150,00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=HYPERLINK("https://leilaoonline.net/lote/detalhe/16865", "13028")</f>
      </c>
      <c r="B106" s="4" t="s">
        <f>=HYPERLINK("https://leilaoonline.net/lote/detalhe/16865", " 3 VASOS SANITÁRIOS C/ CAIXA DA DESCARGA S/FR , LOC UND ZANIN 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=HYPERLINK("https://leilaoonline.net/lote/detalhe/16874", "13029")</f>
      </c>
      <c r="B107" s="4" t="s">
        <f>=HYPERLINK("https://leilaoonline.net/lote/detalhe/16874", "CAMINHÃO  VW/26.220 EURO3 WORKER, PLACA EAP7338, ANO/MOD 2008/2009, FR119895,  LOC UND ZANIN")</f>
      </c>
      <c r="C107" s="4" t="inlineStr">
        <is>
          <t>Vendido</t>
        </is>
      </c>
      <c r="D107" s="4" t="inlineStr">
        <is>
          <t>134</t>
        </is>
      </c>
      <c r="E107" s="5" t="inlineStr">
        <is>
          <t>50.750,00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=HYPERLINK("https://leilaoonline.net/lote/detalhe/16879", "13030")</f>
      </c>
      <c r="B108" s="4" t="s">
        <f>=HYPERLINK("https://leilaoonline.net/lote/detalhe/16879", " CAMINHÃO VW/26.220 EURO3 WORKER, ANO/MOD 2007/2008, PLACA DWI5008, FR360137  LOC UND ZANIN")</f>
      </c>
      <c r="C108" s="4" t="inlineStr">
        <is>
          <t>Vendido</t>
        </is>
      </c>
      <c r="D108" s="4" t="inlineStr">
        <is>
          <t>229</t>
        </is>
      </c>
      <c r="E108" s="5" t="inlineStr">
        <is>
          <t>70.000,00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=HYPERLINK("https://leilaoonline.net/lote/detalhe/17035", "14001")</f>
      </c>
      <c r="B109" s="4" t="s">
        <f>=HYPERLINK("https://leilaoonline.net/lote/detalhe/17035", "R/GUERRA AG CV 8,20 M, ANO 2009, FR82612, PLACA DXX0388, UND ZANNIN")</f>
      </c>
      <c r="C109" s="4" t="inlineStr">
        <is>
          <t>Não vendido</t>
        </is>
      </c>
      <c r="D109" s="4" t="inlineStr">
        <is>
          <t>27</t>
        </is>
      </c>
      <c r="E109" s="5" t="inlineStr">
        <is>
          <t>6.800,00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=HYPERLINK("https://leilaoonline.net/lote/detalhe/16760", "15305")</f>
      </c>
      <c r="B110" s="4" t="s">
        <f>=HYPERLINK("https://leilaoonline.net/lote/detalhe/16760", " TRANSBORDO SANTAL 12 T, SÉRIE 2013V00730, FR123812, UND BONFIM")</f>
      </c>
      <c r="C110" s="4" t="inlineStr">
        <is>
          <t>Não vendido</t>
        </is>
      </c>
      <c r="D110" s="4" t="inlineStr">
        <is>
          <t>46</t>
        </is>
      </c>
      <c r="E110" s="5" t="inlineStr">
        <is>
          <t>11.300,00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=HYPERLINK("https://leilaoonline.net/lote/detalhe/16759", "15306")</f>
      </c>
      <c r="B111" s="4" t="s">
        <f>=HYPERLINK("https://leilaoonline.net/lote/detalhe/16759", " TRANSBORDO SANTAL 12 T, SÉRIE 2013V00729, FR123811, UND BONFIM")</f>
      </c>
      <c r="C111" s="4" t="inlineStr">
        <is>
          <t>Não vendido</t>
        </is>
      </c>
      <c r="D111" s="4" t="inlineStr">
        <is>
          <t>9</t>
        </is>
      </c>
      <c r="E111" s="5" t="inlineStr">
        <is>
          <t>2.450,00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=HYPERLINK("https://leilaoonline.net/lote/detalhe/17049", "15308")</f>
      </c>
      <c r="B112" s="4" t="s">
        <f>=HYPERLINK("https://leilaoonline.net/lote/detalhe/17049", " TRATOR CASE MAXXUM 180 4X4 SÉRIE ZACD62904, ANO 2010, FR93328, UND BONFIM")</f>
      </c>
      <c r="C112" s="4" t="inlineStr">
        <is>
          <t>Não vendido</t>
        </is>
      </c>
      <c r="D112" s="4" t="inlineStr">
        <is>
          <t>38</t>
        </is>
      </c>
      <c r="E112" s="5" t="inlineStr">
        <is>
          <t>33.100,00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=HYPERLINK("https://leilaoonline.net/lote/detalhe/17058", "15309")</f>
      </c>
      <c r="B113" s="4" t="s">
        <f>=HYPERLINK("https://leilaoonline.net/lote/detalhe/17058", " SCANIA/R113 E 6X4 360, TIPO C TRATOR , ANO 1994,PLACA BWT3440, FR96430, UND BONFIM ")</f>
      </c>
      <c r="C113" s="4" t="inlineStr">
        <is>
          <t>Vendido</t>
        </is>
      </c>
      <c r="D113" s="4" t="inlineStr">
        <is>
          <t>106</t>
        </is>
      </c>
      <c r="E113" s="5" t="inlineStr">
        <is>
          <t>40.750,00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=HYPERLINK("https://leilaoonline.net/lote/detalhe/16744", "15311")</f>
      </c>
      <c r="B114" s="4" t="s">
        <f>=HYPERLINK("https://leilaoonline.net/lote/detalhe/16744", " TRANSBORDO ATA10500 10 T, SÉRIE 1010332, FR123693, UND BONFIM")</f>
      </c>
      <c r="C114" s="4" t="inlineStr">
        <is>
          <t>Não vendido</t>
        </is>
      </c>
      <c r="D114" s="4" t="inlineStr">
        <is>
          <t>7</t>
        </is>
      </c>
      <c r="E114" s="5" t="inlineStr">
        <is>
          <t>2.150,00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=HYPERLINK("https://leilaoonline.net/lote/detalhe/16750", "15312")</f>
      </c>
      <c r="B115" s="4" t="s">
        <f>=HYPERLINK("https://leilaoonline.net/lote/detalhe/16750", " TRANSBORDO SANTAL 12 T, SÉRIE 67194, FR38329, UND BONFIM")</f>
      </c>
      <c r="C115" s="4" t="inlineStr">
        <is>
          <t>Não vendido</t>
        </is>
      </c>
      <c r="D115" s="4" t="inlineStr">
        <is>
          <t>48</t>
        </is>
      </c>
      <c r="E115" s="5" t="inlineStr">
        <is>
          <t>8.900,00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=HYPERLINK("https://leilaoonline.net/lote/detalhe/16754", "15313")</f>
      </c>
      <c r="B116" s="4" t="s">
        <f>=HYPERLINK("https://leilaoonline.net/lote/detalhe/16754", " TRANSBORDO SANTAL 12 T, SÉRIE 67451, FR139239, UND BONFIM")</f>
      </c>
      <c r="C116" s="4" t="inlineStr">
        <is>
          <t>Não vendido</t>
        </is>
      </c>
      <c r="D116" s="4" t="inlineStr">
        <is>
          <t>21</t>
        </is>
      </c>
      <c r="E116" s="5" t="inlineStr">
        <is>
          <t>4.250,00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=HYPERLINK("https://leilaoonline.net/lote/detalhe/16757", "15314")</f>
      </c>
      <c r="B117" s="4" t="s">
        <f>=HYPERLINK("https://leilaoonline.net/lote/detalhe/16757", " TRANSBORDO SANTAL 12 T, SÉRIE 67232, FR107699, UND BONFIM")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=HYPERLINK("https://leilaoonline.net/lote/detalhe/17057", "15316")</f>
      </c>
      <c r="B118" s="4" t="s">
        <f>=HYPERLINK("https://leilaoonline.net/lote/detalhe/17057", " CARRETA DISTRIBUIDORA DE CALCAREO, FR122309, UND BONFIM")</f>
      </c>
      <c r="C118" s="4" t="inlineStr">
        <is>
          <t>Não vendido</t>
        </is>
      </c>
      <c r="D118" s="4" t="inlineStr">
        <is>
          <t>16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=HYPERLINK("https://leilaoonline.net/lote/detalhe/16880", "15317")</f>
      </c>
      <c r="B119" s="4" t="s">
        <f>=HYPERLINK("https://leilaoonline.net/lote/detalhe/16880", " 1 REDUTOR , PATR.083993 , LOC UND BONFIM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1.900,00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=HYPERLINK("https://leilaoonline.net/lote/detalhe/16867", "15318")</f>
      </c>
      <c r="B120" s="4" t="s">
        <f>=HYPERLINK("https://leilaoonline.net/lote/detalhe/16867", " 1 REDUTOR, S/ PATRIM.,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=HYPERLINK("https://leilaoonline.net/lote/detalhe/16866", "15319")</f>
      </c>
      <c r="B121" s="4" t="s">
        <f>=HYPERLINK("https://leilaoonline.net/lote/detalhe/16866", " 2 REDUTORES,  PATR,214978, LOC UND BONFIM 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=HYPERLINK("https://leilaoonline.net/lote/detalhe/16877", "15320")</f>
      </c>
      <c r="B122" s="4" t="s">
        <f>=HYPERLINK("https://leilaoonline.net/lote/detalhe/16877", " 3 REDUTORES, PATRIM.086334, LOC UND BONFIM ")</f>
      </c>
      <c r="C122" s="4" t="inlineStr">
        <is>
          <t>Não vendido</t>
        </is>
      </c>
      <c r="D122" s="4" t="inlineStr">
        <is>
          <t>4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=HYPERLINK("https://leilaoonline.net/lote/detalhe/16878", "15321")</f>
      </c>
      <c r="B123" s="4" t="s">
        <f>=HYPERLINK("https://leilaoonline.net/lote/detalhe/16878", " 2 REDUTORES, PATRIM.213925,  LOC UND BONFIM ")</f>
      </c>
      <c r="C123" s="4" t="inlineStr">
        <is>
          <t>Vendido</t>
        </is>
      </c>
      <c r="D123" s="4" t="inlineStr">
        <is>
          <t>9</t>
        </is>
      </c>
      <c r="E123" s="5" t="inlineStr">
        <is>
          <t>1.950,00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=HYPERLINK("https://leilaoonline.net/lote/detalhe/16871", "15322")</f>
      </c>
      <c r="B124" s="4" t="s">
        <f>=HYPERLINK("https://leilaoonline.net/lote/detalhe/16871", " 2 REDUTORES, S/ PATRIM. LOC UND BONFIM ")</f>
      </c>
      <c r="C124" s="4" t="inlineStr">
        <is>
          <t>Vendido</t>
        </is>
      </c>
      <c r="D124" s="4" t="inlineStr">
        <is>
          <t>21</t>
        </is>
      </c>
      <c r="E124" s="5" t="inlineStr">
        <is>
          <t>3.750,00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=HYPERLINK("https://leilaoonline.net/lote/detalhe/16870", "15323")</f>
      </c>
      <c r="B125" s="4" t="s">
        <f>=HYPERLINK("https://leilaoonline.net/lote/detalhe/16870", " 2 REDUTORES, PATRIM.006685, LOC UND BONFIM 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=HYPERLINK("https://leilaoonline.net/lote/detalhe/16875", "15324")</f>
      </c>
      <c r="B126" s="4" t="s">
        <f>=HYPERLINK("https://leilaoonline.net/lote/detalhe/16875", " 2 REDUTORES, PATRIM.214983,  LOC UND BONFIM ")</f>
      </c>
      <c r="C126" s="4" t="inlineStr">
        <is>
          <t>Vendido</t>
        </is>
      </c>
      <c r="D126" s="4" t="inlineStr">
        <is>
          <t>16</t>
        </is>
      </c>
      <c r="E126" s="5" t="inlineStr">
        <is>
          <t>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=HYPERLINK("https://leilaoonline.net/lote/detalhe/16873", "15325")</f>
      </c>
      <c r="B127" s="4" t="s">
        <f>=HYPERLINK("https://leilaoonline.net/lote/detalhe/16873", " 2 REDUTORES,PATRIM 093113,  LOC UND BONFIM ")</f>
      </c>
      <c r="C127" s="4" t="inlineStr">
        <is>
          <t>Vendido</t>
        </is>
      </c>
      <c r="D127" s="4" t="inlineStr">
        <is>
          <t>14</t>
        </is>
      </c>
      <c r="E127" s="5" t="inlineStr">
        <is>
          <t>2.700,00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=HYPERLINK("https://leilaoonline.net/lote/detalhe/16864", "15326")</f>
      </c>
      <c r="B128" s="4" t="s">
        <f>=HYPERLINK("https://leilaoonline.net/lote/detalhe/16864", " 2 REDUTORES,S/ PATRIM. LOC UND BONFIM 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2.700,00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=HYPERLINK("https://leilaoonline.net/lote/detalhe/16876", "15327")</f>
      </c>
      <c r="B129" s="4" t="s">
        <f>=HYPERLINK("https://leilaoonline.net/lote/detalhe/16876", " 2 REDUTORES, PATRIM.214268,  LOC UND BONFIM ")</f>
      </c>
      <c r="C129" s="4" t="inlineStr">
        <is>
          <t>Vendido</t>
        </is>
      </c>
      <c r="D129" s="4" t="inlineStr">
        <is>
          <t>5</t>
        </is>
      </c>
      <c r="E129" s="5" t="inlineStr">
        <is>
          <t>1.500,00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=HYPERLINK("https://leilaoonline.net/lote/detalhe/16869", "15328")</f>
      </c>
      <c r="B130" s="4" t="s">
        <f>=HYPERLINK("https://leilaoonline.net/lote/detalhe/16869", " 2 REDUTORES, PATRIM.214980, LOC UND BONFIM 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2.250,00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=HYPERLINK("https://leilaoonline.net/lote/detalhe/16868", "15329")</f>
      </c>
      <c r="B131" s="4" t="s">
        <f>=HYPERLINK("https://leilaoonline.net/lote/detalhe/16868", " 2 REDUTORES, PATRIM.135148/214773,  LOC UND BONFIM ")</f>
      </c>
      <c r="C131" s="4" t="inlineStr">
        <is>
          <t>Vendido</t>
        </is>
      </c>
      <c r="D131" s="4" t="inlineStr">
        <is>
          <t>8</t>
        </is>
      </c>
      <c r="E131" s="5" t="inlineStr">
        <is>
          <t>2.100,00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=HYPERLINK("https://leilaoonline.net/lote/detalhe/16872", "15330")</f>
      </c>
      <c r="B132" s="4" t="s">
        <f>=HYPERLINK("https://leilaoonline.net/lote/detalhe/16872", " 1 REDUTOR, PATRIM.093152,  LOC UND BONFIM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=HYPERLINK("https://leilaoonline.net/lote/detalhe/16883", "15331")</f>
      </c>
      <c r="B133" s="4" t="s">
        <f>=HYPERLINK("https://leilaoonline.net/lote/detalhe/16883", " 1 REDUTOR, PATRIM.093096,  LOC UND BONFIM 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1.650,00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=HYPERLINK("https://leilaoonline.net/lote/detalhe/16884", "15332")</f>
      </c>
      <c r="B134" s="4" t="s">
        <f>=HYPERLINK("https://leilaoonline.net/lote/detalhe/16884", " 1 REDUTOR, PATRIM.214772,  LOC UNDBONFIM ")</f>
      </c>
      <c r="C134" s="4" t="inlineStr">
        <is>
          <t>Vendido</t>
        </is>
      </c>
      <c r="D134" s="4" t="inlineStr">
        <is>
          <t>13</t>
        </is>
      </c>
      <c r="E134" s="5" t="inlineStr">
        <is>
          <t>2.700,00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=HYPERLINK("https://leilaoonline.net/lote/detalhe/16885", "15333")</f>
      </c>
      <c r="B135" s="4" t="s">
        <f>=HYPERLINK("https://leilaoonline.net/lote/detalhe/16885", " 1 REDUTOR, PATRIM.093137, LOC UND BONFIM ")</f>
      </c>
      <c r="C135" s="4" t="inlineStr">
        <is>
          <t>Vendido</t>
        </is>
      </c>
      <c r="D135" s="4" t="inlineStr">
        <is>
          <t>15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=HYPERLINK("https://leilaoonline.net/lote/detalhe/16886", "15334")</f>
      </c>
      <c r="B136" s="4" t="s">
        <f>=HYPERLINK("https://leilaoonline.net/lote/detalhe/16886", " 1 REDUTOR, PATRIM.086323,  LOC UND BONFIM 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5.100,00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=HYPERLINK("https://leilaoonline.net/lote/detalhe/17090", "20006")</f>
      </c>
      <c r="B137" s="4" t="s">
        <f>=HYPERLINK("https://leilaoonline.net/lote/detalhe/17090", "SUCATA GM/ KADETT IPANEMA SL, ANO 1993, S/FR, UND COSTA PINTO")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=HYPERLINK("https://leilaoonline.net/lote/detalhe/17101", "20011")</f>
      </c>
      <c r="B138" s="4" t="s">
        <f>=HYPERLINK("https://leilaoonline.net/lote/detalhe/17101", "145 PLACAS DE FILTER PLATES, S/FR, UND COSTA PINTO")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=HYPERLINK("https://leilaoonline.net/lote/detalhe/16964", "20012")</f>
      </c>
      <c r="B139" s="4" t="s">
        <f>=HYPERLINK("https://leilaoonline.net/lote/detalhe/16964", " 195 - TELA FILTR PREN, S/FR, UND COSTA PINTO")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=HYPERLINK("https://leilaoonline.net/lote/detalhe/16965", "20013")</f>
      </c>
      <c r="B140" s="4" t="s">
        <f>=HYPERLINK("https://leilaoonline.net/lote/detalhe/16965", " 2 - JUNTA EXP CR FL 42" 305MM, S/FR, UND COSTA PINTO")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=HYPERLINK("https://leilaoonline.net/lote/detalhe/16966", "20014")</f>
      </c>
      <c r="B141" s="4" t="s">
        <f>=HYPERLINK("https://leilaoonline.net/lote/detalhe/16966", " 30 - RETENTOR TURCON T05HM, S/FR, UND COSTA PINTO")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=HYPERLINK("https://leilaoonline.net/lote/detalhe/16967", "20015")</f>
      </c>
      <c r="B142" s="4" t="s">
        <f>=HYPERLINK("https://leilaoonline.net/lote/detalhe/16967", " 19 - ELEMENTO FILTR IND TELA, S/FR, UND COSTA PINTO")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=HYPERLINK("https://leilaoonline.net/lote/detalhe/16968", "20016")</f>
      </c>
      <c r="B143" s="4" t="s">
        <f>=HYPERLINK("https://leilaoonline.net/lote/detalhe/16968", " 10 - MOTORES ELÉTRICOS E 1 VARIADOR, PATR. 164889/057195/067226/056116, S/FR, UND COSTA PINTO")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2.600,00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=HYPERLINK("https://leilaoonline.net/lote/detalhe/17083", "21012")</f>
      </c>
      <c r="B144" s="4" t="s">
        <f>=HYPERLINK("https://leilaoonline.net/lote/detalhe/17083", " TRATOR CASE MAGNUM 270, ANO 2010, FR61016, UND RAFARD")</f>
      </c>
      <c r="C144" s="4" t="inlineStr">
        <is>
          <t>Não vendido</t>
        </is>
      </c>
      <c r="D144" s="4" t="inlineStr">
        <is>
          <t>19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=HYPERLINK("https://leilaoonline.net/lote/detalhe/17012", "21017")</f>
      </c>
      <c r="B145" s="4" t="s">
        <f>=HYPERLINK("https://leilaoonline.net/lote/detalhe/17012", " CAMINHÃO M.BENZ/2219, ANO 1986, PLACA CWJ0593, FR22108, UND RAFARD")</f>
      </c>
      <c r="C145" s="4" t="inlineStr">
        <is>
          <t>Vendido</t>
        </is>
      </c>
      <c r="D145" s="4" t="inlineStr">
        <is>
          <t>56</t>
        </is>
      </c>
      <c r="E145" s="5" t="inlineStr">
        <is>
          <t>20.200,00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=HYPERLINK("https://leilaoonline.net/lote/detalhe/17013", "21024")</f>
      </c>
      <c r="B146" s="4" t="s">
        <f>=HYPERLINK("https://leilaoonline.net/lote/detalhe/17013", " CAMINHÃO M.BENZ/L 2220, ANO 1987, PLACA CQW2422, FR139191, UND RAFARD")</f>
      </c>
      <c r="C146" s="4" t="inlineStr">
        <is>
          <t>Vendido</t>
        </is>
      </c>
      <c r="D146" s="4" t="inlineStr">
        <is>
          <t>31</t>
        </is>
      </c>
      <c r="E146" s="5" t="inlineStr">
        <is>
          <t>17.400,00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=HYPERLINK("https://leilaoonline.net/lote/detalhe/17084", "21026")</f>
      </c>
      <c r="B147" s="4" t="s">
        <f>=HYPERLINK("https://leilaoonline.net/lote/detalhe/17084", " CARROCERIA CANA INTEIRA MARCA BACHIEGA, FR65034, UND RAFARD")</f>
      </c>
      <c r="C147" s="4" t="inlineStr">
        <is>
          <t>Não vendido</t>
        </is>
      </c>
      <c r="D147" s="4" t="inlineStr">
        <is>
          <t>25</t>
        </is>
      </c>
      <c r="E147" s="5" t="inlineStr">
        <is>
          <t>4.350,00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=HYPERLINK("https://leilaoonline.net/lote/detalhe/17082", "21027")</f>
      </c>
      <c r="B148" s="4" t="s">
        <f>=HYPERLINK("https://leilaoonline.net/lote/detalhe/17082", " CARROCERIA CANA INTEIRA MARCA BACHIEGA, FR65032, UND RAFARD")</f>
      </c>
      <c r="C148" s="4" t="inlineStr">
        <is>
          <t>Não vendido</t>
        </is>
      </c>
      <c r="D148" s="4" t="inlineStr">
        <is>
          <t>24</t>
        </is>
      </c>
      <c r="E148" s="5" t="inlineStr">
        <is>
          <t>4.350,00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=HYPERLINK("https://leilaoonline.net/lote/detalhe/17098", "21034")</f>
      </c>
      <c r="B149" s="4" t="s">
        <f>=HYPERLINK("https://leilaoonline.net/lote/detalhe/17098", " TRITURADOR DE PALHA TRITON, FR67146, UND RAFARD")</f>
      </c>
      <c r="C149" s="4" t="inlineStr">
        <is>
          <t>Vendido</t>
        </is>
      </c>
      <c r="D149" s="4" t="inlineStr">
        <is>
          <t>55</t>
        </is>
      </c>
      <c r="E149" s="5" t="inlineStr">
        <is>
          <t>8.850,00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=HYPERLINK("https://leilaoonline.net/lote/detalhe/17092", "21039")</f>
      </c>
      <c r="B150" s="4" t="s">
        <f>=HYPERLINK("https://leilaoonline.net/lote/detalhe/17092", "TANQUE DE AÇO S/FR, 10 MIL LtS aprox. UND RAFARD")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1.350,00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=HYPERLINK("https://leilaoonline.net/lote/detalhe/17091", "21042")</f>
      </c>
      <c r="B151" s="4" t="s">
        <f>=HYPERLINK("https://leilaoonline.net/lote/detalhe/17091", "QUEBRA LOMBO SERMAG, FR139921, UND RAFARD")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800,00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=HYPERLINK("https://leilaoonline.net/lote/detalhe/17097", "21045")</f>
      </c>
      <c r="B152" s="4" t="s">
        <f>=HYPERLINK("https://leilaoonline.net/lote/detalhe/17097", " REB/ANTONINI 7,60 M, ANO 1991, PLACA COG0132, FR66106, UND RAFARD")</f>
      </c>
      <c r="C152" s="4" t="inlineStr">
        <is>
          <t>Não vendido</t>
        </is>
      </c>
      <c r="D152" s="4" t="inlineStr">
        <is>
          <t>12</t>
        </is>
      </c>
      <c r="E152" s="5" t="inlineStr">
        <is>
          <t>4.700,00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=HYPERLINK("https://leilaoonline.net/lote/detalhe/17094", "21046")</f>
      </c>
      <c r="B153" s="4" t="s">
        <f>=HYPERLINK("https://leilaoonline.net/lote/detalhe/17094", " REB/ANTONINI 7,60 M, ANO 1992, PLACA BIJ5019, FR66027, UND BOM RETIRO")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7.250,00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=HYPERLINK("https://leilaoonline.net/lote/detalhe/17095", "21047")</f>
      </c>
      <c r="B154" s="4" t="s">
        <f>=HYPERLINK("https://leilaoonline.net/lote/detalhe/17095", " REB/ANTONINI 7,60 M, ANO 1992, PLACA BIJ5018, FR66024, UND RAFARD")</f>
      </c>
      <c r="C154" s="4" t="inlineStr">
        <is>
          <t>Vendido</t>
        </is>
      </c>
      <c r="D154" s="4" t="inlineStr">
        <is>
          <t>20</t>
        </is>
      </c>
      <c r="E154" s="5" t="inlineStr">
        <is>
          <t>7.100,00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=HYPERLINK("https://leilaoonline.net/lote/detalhe/17096", "21052")</f>
      </c>
      <c r="B155" s="4" t="s">
        <f>=HYPERLINK("https://leilaoonline.net/lote/detalhe/17096", " REB/ANTONINI 7,60 M, ANO 1992, PLACA BIJ5032, FR66041, UND RAFARD")</f>
      </c>
      <c r="C155" s="4" t="inlineStr">
        <is>
          <t>Vendido</t>
        </is>
      </c>
      <c r="D155" s="4" t="inlineStr">
        <is>
          <t>18</t>
        </is>
      </c>
      <c r="E155" s="5" t="inlineStr">
        <is>
          <t>6.400,00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=HYPERLINK("https://leilaoonline.net/lote/detalhe/17093", "21053")</f>
      </c>
      <c r="B156" s="4" t="s">
        <f>=HYPERLINK("https://leilaoonline.net/lote/detalhe/17093", " REB/ANTONINI 7,60 M, ANO 1992, PLACA BIJ5022, FR66031, UND BOM RETIRO")</f>
      </c>
      <c r="C156" s="4" t="inlineStr">
        <is>
          <t>Vendido</t>
        </is>
      </c>
      <c r="D156" s="4" t="inlineStr">
        <is>
          <t>26</t>
        </is>
      </c>
      <c r="E156" s="5" t="inlineStr">
        <is>
          <t>8.200,00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=HYPERLINK("https://leilaoonline.net/lote/detalhe/17099", "21054")</f>
      </c>
      <c r="B157" s="4" t="s">
        <f>=HYPERLINK("https://leilaoonline.net/lote/detalhe/17099", " REB/ANTONINI 7,60 M, ANO 1992, PLACA BIJ5017, FR66023, UND RAFARD")</f>
      </c>
      <c r="C157" s="4" t="inlineStr">
        <is>
          <t>Vendido</t>
        </is>
      </c>
      <c r="D157" s="4" t="inlineStr">
        <is>
          <t>13</t>
        </is>
      </c>
      <c r="E157" s="5" t="inlineStr">
        <is>
          <t>5.550,00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=HYPERLINK("https://leilaoonline.net/lote/detalhe/16953", "21055")</f>
      </c>
      <c r="B158" s="4" t="s">
        <f>=HYPERLINK("https://leilaoonline.net/lote/detalhe/16953", " HIDROROL METALMAG,  (ROLÃO), FR67003, UND RAFARD  RAFARD  /SP")</f>
      </c>
      <c r="C158" s="4" t="inlineStr">
        <is>
          <t>Vendido</t>
        </is>
      </c>
      <c r="D158" s="4" t="inlineStr">
        <is>
          <t>47</t>
        </is>
      </c>
      <c r="E158" s="5" t="inlineStr">
        <is>
          <t>9.750,00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=HYPERLINK("https://leilaoonline.net/lote/detalhe/16951", "21056")</f>
      </c>
      <c r="B159" s="4" t="s">
        <f>=HYPERLINK("https://leilaoonline.net/lote/detalhe/16951", " HIDROROL METALMAG,  (ROLÃO), FR67001, UND RAFARD  RAFARD  /SP")</f>
      </c>
      <c r="C159" s="4" t="inlineStr">
        <is>
          <t>Vendido</t>
        </is>
      </c>
      <c r="D159" s="4" t="inlineStr">
        <is>
          <t>43</t>
        </is>
      </c>
      <c r="E159" s="5" t="inlineStr">
        <is>
          <t>8.650,00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=HYPERLINK("https://leilaoonline.net/lote/detalhe/16952", "21057")</f>
      </c>
      <c r="B160" s="4" t="s">
        <f>=HYPERLINK("https://leilaoonline.net/lote/detalhe/16952", " RODAS, TAMBOR, PROLONGADORES E LONA DE FREIO, APROX. 10t, UND RAFARD  RAFARD  /SP")</f>
      </c>
      <c r="C160" s="4" t="inlineStr">
        <is>
          <t>Vendido</t>
        </is>
      </c>
      <c r="D160" s="4" t="inlineStr">
        <is>
          <t>58</t>
        </is>
      </c>
      <c r="E160" s="5" t="inlineStr">
        <is>
          <t>9.900,00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=HYPERLINK("https://leilaoonline.net/lote/detalhe/16954", "21058")</f>
      </c>
      <c r="B161" s="4" t="s">
        <f>=HYPERLINK("https://leilaoonline.net/lote/detalhe/16954", " DIVERSOS: MACACOS HIDRÁULICO, PEÇAS novas e usadas,S/FR, UND RAFARD  RAFARD  /SP")</f>
      </c>
      <c r="C161" s="4" t="inlineStr">
        <is>
          <t>Vendido</t>
        </is>
      </c>
      <c r="D161" s="4" t="inlineStr">
        <is>
          <t>37</t>
        </is>
      </c>
      <c r="E161" s="5" t="inlineStr">
        <is>
          <t>6.650,00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=HYPERLINK("https://leilaoonline.net/lote/detalhe/16955", "21059")</f>
      </c>
      <c r="B162" s="4" t="s">
        <f>=HYPERLINK("https://leilaoonline.net/lote/detalhe/16955", " DIVERSOS: BANCADAS, BALÇÕES, MOVEIS E UTENSÍLIOS...., S/FR, UND RAFARD  RAFARD  /SP")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=HYPERLINK("https://leilaoonline.net/lote/detalhe/16956", "21060")</f>
      </c>
      <c r="B163" s="4" t="s">
        <f>=HYPERLINK("https://leilaoonline.net/lote/detalhe/16956", " PEÇAS DIVERSAS VALVULA, CONEXÕES E OUTROS, S/FR, UND RAFARD  RAFARD  /SP")</f>
      </c>
      <c r="C163" s="4" t="inlineStr">
        <is>
          <t>Vendido</t>
        </is>
      </c>
      <c r="D163" s="4" t="inlineStr">
        <is>
          <t>5</t>
        </is>
      </c>
      <c r="E163" s="5" t="inlineStr">
        <is>
          <t>700,00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=HYPERLINK("https://leilaoonline.net/lote/detalhe/16958", "21061")</f>
      </c>
      <c r="B164" s="4" t="s">
        <f>=HYPERLINK("https://leilaoonline.net/lote/detalhe/16958", " DIVERSOS: PRENSA HIDR. 15t ,PEÇAS, CARRINHO E OUTROS, S/FR, UND RAFARD  RAFARD  /SP")</f>
      </c>
      <c r="C164" s="4" t="inlineStr">
        <is>
          <t>Vendido</t>
        </is>
      </c>
      <c r="D164" s="4" t="inlineStr">
        <is>
          <t>6</t>
        </is>
      </c>
      <c r="E164" s="5" t="inlineStr">
        <is>
          <t>1.800,00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=HYPERLINK("https://leilaoonline.net/lote/detalhe/16957", "21062")</f>
      </c>
      <c r="B165" s="4" t="s">
        <f>=HYPERLINK("https://leilaoonline.net/lote/detalhe/16957", " DIVERSOS: PEÇAS CAT P/ CAMINHÕES, CARRETAS, IMPLEMENTOS, UND RAFARD  RAFARD  /SP")</f>
      </c>
      <c r="C165" s="4" t="inlineStr">
        <is>
          <t>Não vendido</t>
        </is>
      </c>
      <c r="D165" s="4" t="inlineStr">
        <is>
          <t>7</t>
        </is>
      </c>
      <c r="E165" s="5" t="inlineStr">
        <is>
          <t>1.650,00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=HYPERLINK("https://leilaoonline.net/lote/detalhe/16959", "21063")</f>
      </c>
      <c r="B166" s="4" t="s">
        <f>=HYPERLINK("https://leilaoonline.net/lote/detalhe/16959", " DIVERSOS: PROLONGADORES P/ TRATORES, TANQUE DE IMPLEMENTOS...., S/FR, UND RAFARD  ")</f>
      </c>
      <c r="C166" s="4" t="inlineStr">
        <is>
          <t>Não vendido</t>
        </is>
      </c>
      <c r="D166" s="4" t="inlineStr">
        <is>
          <t>8</t>
        </is>
      </c>
      <c r="E166" s="5" t="inlineStr">
        <is>
          <t>2.800,00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=HYPERLINK("https://leilaoonline.net/lote/detalhe/16960", "21064")</f>
      </c>
      <c r="B167" s="4" t="s">
        <f>=HYPERLINK("https://leilaoonline.net/lote/detalhe/16960", " DIVERSOS: TORNO, PISTÕES, PRENSA, ESMERIL, EIXO, 3 ARMARIOS...., S/FR, UND RAFARD ")</f>
      </c>
      <c r="C167" s="4" t="inlineStr">
        <is>
          <t>Não vendido</t>
        </is>
      </c>
      <c r="D167" s="4" t="inlineStr">
        <is>
          <t>28</t>
        </is>
      </c>
      <c r="E167" s="5" t="inlineStr">
        <is>
          <t>16.000,00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=HYPERLINK("https://leilaoonline.net/lote/detalhe/16961", "21065")</f>
      </c>
      <c r="B168" s="4" t="s">
        <f>=HYPERLINK("https://leilaoonline.net/lote/detalhe/16961", " 35 PISTÕES, PRENSA HIDR, MAQ. SOLDA, CILINDRO DE AR COMPRESSOR,,S/FR UND RAFARD")</f>
      </c>
      <c r="C168" s="4" t="inlineStr">
        <is>
          <t>Vendido</t>
        </is>
      </c>
      <c r="D168" s="4" t="inlineStr">
        <is>
          <t>7</t>
        </is>
      </c>
      <c r="E168" s="5" t="inlineStr">
        <is>
          <t>4.400,00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=HYPERLINK("https://leilaoonline.net/lote/detalhe/16962", "21066")</f>
      </c>
      <c r="B169" s="4" t="s">
        <f>=HYPERLINK("https://leilaoonline.net/lote/detalhe/16962", " DIVERSOS: 2 MOTORES ELÉTRICOS, 4 RADIADORES, E OUTROS, S/FR, UND RAFARD  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1.250,00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=HYPERLINK("https://leilaoonline.net/lote/detalhe/16963", "21067")</f>
      </c>
      <c r="B170" s="4" t="s">
        <f>=HYPERLINK("https://leilaoonline.net/lote/detalhe/16963", " 40 Toneladas SUCATA DE TUBOS DE INOX 410D (preço por kilo)  PESO estimado, UND RAFARD ")</f>
      </c>
      <c r="C170" s="4" t="inlineStr">
        <is>
          <t>Não vendido</t>
        </is>
      </c>
      <c r="D170" s="4" t="inlineStr">
        <is>
          <t>58</t>
        </is>
      </c>
      <c r="E170" s="5" t="inlineStr">
        <is>
          <t>142.000,00</t>
        </is>
      </c>
      <c r="F170" s="4" t="inlineStr">
        <is>
          <t>0.05</t>
        </is>
      </c>
    </row>
    <row collapsed="false" customFormat="false" customHeight="false" hidden="false" ht="12.1" outlineLevel="0" r="171">
      <c r="A171" s="5" t="s">
        <f>=HYPERLINK("https://leilaoonline.net/lote/detalhe/17021", "21068")</f>
      </c>
      <c r="B171" s="4" t="s">
        <f>=HYPERLINK("https://leilaoonline.net/lote/detalhe/17021", "2 TANQUES P/ MISTURAS 5 FILTROS DE ÁGUA E 3 TANQUES DE PVC, S/FR, UND RAFARD 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=HYPERLINK("https://leilaoonline.net/lote/detalhe/17088", "22004")</f>
      </c>
      <c r="B172" s="4" t="s">
        <f>=HYPERLINK("https://leilaoonline.net/lote/detalhe/17088", " BAÚ DE ALUMINIO, S/FR, UND BOM RETIRO")</f>
      </c>
      <c r="C172" s="4" t="inlineStr">
        <is>
          <t>Vendido</t>
        </is>
      </c>
      <c r="D172" s="4" t="inlineStr">
        <is>
          <t>19</t>
        </is>
      </c>
      <c r="E172" s="5" t="inlineStr">
        <is>
          <t>2.150,00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=HYPERLINK("https://leilaoonline.net/lote/detalhe/17087", "22007")</f>
      </c>
      <c r="B173" s="4" t="s">
        <f>=HYPERLINK("https://leilaoonline.net/lote/detalhe/17087", " SUCATA  FIAT UNO MILLE 1.0 ,ANO 1995, 9 (SEM DIREITO A DOCUMENTO), S/FR, UND SANTA HELENA")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=HYPERLINK("https://leilaoonline.net/lote/detalhe/17002", "23007")</f>
      </c>
      <c r="B174" s="4" t="s">
        <f>=HYPERLINK("https://leilaoonline.net/lote/detalhe/17002", " TRATOR M.F 292 CARREGADEIRA, ANO 2011, FR67351/63022, UND SÃO FRANCISCO")</f>
      </c>
      <c r="C174" s="4" t="inlineStr">
        <is>
          <t>Vendido</t>
        </is>
      </c>
      <c r="D174" s="4" t="inlineStr">
        <is>
          <t>153</t>
        </is>
      </c>
      <c r="E174" s="5" t="inlineStr">
        <is>
          <t>52.750,00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=HYPERLINK("https://leilaoonline.net/lote/detalhe/17004", "23009")</f>
      </c>
      <c r="B175" s="4" t="s">
        <f>=HYPERLINK("https://leilaoonline.net/lote/detalhe/17004", " CAMINHÃO M.BENZ/L 2220 CANA PICADA, ANO 1988, PLACA CQW2391, FR139194, UND SÃO FRANCISCO")</f>
      </c>
      <c r="C175" s="4" t="inlineStr">
        <is>
          <t>Vendido</t>
        </is>
      </c>
      <c r="D175" s="4" t="inlineStr">
        <is>
          <t>76</t>
        </is>
      </c>
      <c r="E175" s="5" t="inlineStr">
        <is>
          <t>31.250,00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=HYPERLINK("https://leilaoonline.net/lote/detalhe/17005", "23010")</f>
      </c>
      <c r="B176" s="4" t="s">
        <f>=HYPERLINK("https://leilaoonline.net/lote/detalhe/17005", " TRATOR CARREGADEIRA, ANO 1996, FR37823/33042, UND SÃO FRANCISCO")</f>
      </c>
      <c r="C176" s="4" t="inlineStr">
        <is>
          <t>Vendido</t>
        </is>
      </c>
      <c r="D176" s="4" t="inlineStr">
        <is>
          <t>93</t>
        </is>
      </c>
      <c r="E176" s="5" t="inlineStr">
        <is>
          <t>35.750,00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=HYPERLINK("https://leilaoonline.net/lote/detalhe/17003", "23012")</f>
      </c>
      <c r="B177" s="4" t="s">
        <f>=HYPERLINK("https://leilaoonline.net/lote/detalhe/17003", " CAMINHÃO M.BENZ/L 2220 BASCULANTE, ANO 1987, BIJ 5983, FR34074, UND SÃO FRANCISCO")</f>
      </c>
      <c r="C177" s="4" t="inlineStr">
        <is>
          <t>Vendido</t>
        </is>
      </c>
      <c r="D177" s="4" t="inlineStr">
        <is>
          <t>136</t>
        </is>
      </c>
      <c r="E177" s="5" t="inlineStr">
        <is>
          <t>36.900,00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=HYPERLINK("https://leilaoonline.net/lote/detalhe/16905", "24008")</f>
      </c>
      <c r="B178" s="4" t="s">
        <f>=HYPERLINK("https://leilaoonline.net/lote/detalhe/16905", "TRATOR M. FERGUSON 6360, ANO 2008, FR163414, UND BOM RETIRO")</f>
      </c>
      <c r="C178" s="4" t="inlineStr">
        <is>
          <t>Vendido</t>
        </is>
      </c>
      <c r="D178" s="4" t="inlineStr">
        <is>
          <t>84</t>
        </is>
      </c>
      <c r="E178" s="5" t="inlineStr">
        <is>
          <t>32.250,00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=HYPERLINK("https://leilaoonline.net/lote/detalhe/16906", "24009")</f>
      </c>
      <c r="B179" s="4" t="s">
        <f>=HYPERLINK("https://leilaoonline.net/lote/detalhe/16906", "TRATOR VALMET,1780 4X4, ANO 2002, FR139350, UND BOM RETIRO")</f>
      </c>
      <c r="C179" s="4" t="inlineStr">
        <is>
          <t>Vendido</t>
        </is>
      </c>
      <c r="D179" s="4" t="inlineStr">
        <is>
          <t>83</t>
        </is>
      </c>
      <c r="E179" s="5" t="inlineStr">
        <is>
          <t>28.800,00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=HYPERLINK("https://leilaoonline.net/lote/detalhe/16907", "24010")</f>
      </c>
      <c r="B180" s="4" t="s">
        <f>=HYPERLINK("https://leilaoonline.net/lote/detalhe/16907", "TRATOR VALMET,1780 4X4, ANO 2003, FR139349, UND BOM RETIRO")</f>
      </c>
      <c r="C180" s="4" t="inlineStr">
        <is>
          <t>Vendido</t>
        </is>
      </c>
      <c r="D180" s="4" t="inlineStr">
        <is>
          <t>100</t>
        </is>
      </c>
      <c r="E180" s="5" t="inlineStr">
        <is>
          <t>35.500,00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=HYPERLINK("https://leilaoonline.net/lote/detalhe/16908", "24011")</f>
      </c>
      <c r="B181" s="4" t="s">
        <f>=HYPERLINK("https://leilaoonline.net/lote/detalhe/16908", "TRATOR VALTRA BH180 4X4, ANO 2002, FR61019, UND BOM RETIRO")</f>
      </c>
      <c r="C181" s="4" t="inlineStr">
        <is>
          <t>Vendido</t>
        </is>
      </c>
      <c r="D181" s="4" t="inlineStr">
        <is>
          <t>88</t>
        </is>
      </c>
      <c r="E181" s="5" t="inlineStr">
        <is>
          <t>30.400,00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=HYPERLINK("https://leilaoonline.net/lote/detalhe/16909", "24012")</f>
      </c>
      <c r="B182" s="4" t="s">
        <f>=HYPERLINK("https://leilaoonline.net/lote/detalhe/16909", "TRATOR M. FERGUSON 292, ANO 2001, PLACA BIJ 5983, FR139328, UND BOM RETIRO")</f>
      </c>
      <c r="C182" s="4" t="inlineStr">
        <is>
          <t>Vendido</t>
        </is>
      </c>
      <c r="D182" s="4" t="inlineStr">
        <is>
          <t>116</t>
        </is>
      </c>
      <c r="E182" s="5" t="inlineStr">
        <is>
          <t>40.250,00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=HYPERLINK("https://leilaoonline.net/lote/detalhe/16910", "24013")</f>
      </c>
      <c r="B183" s="4" t="s">
        <f>=HYPERLINK("https://leilaoonline.net/lote/detalhe/16910", " CARRETA DE PLANTIO, FR57050, UND BOM RETIRO")</f>
      </c>
      <c r="C183" s="4" t="inlineStr">
        <is>
          <t>Vendido</t>
        </is>
      </c>
      <c r="D183" s="4" t="inlineStr">
        <is>
          <t>23</t>
        </is>
      </c>
      <c r="E183" s="5" t="inlineStr">
        <is>
          <t>4.050,00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=HYPERLINK("https://leilaoonline.net/lote/detalhe/16911", "24014")</f>
      </c>
      <c r="B184" s="4" t="s">
        <f>=HYPERLINK("https://leilaoonline.net/lote/detalhe/16911", " TRITURADOR DE PALHA, FR139927, UND BOM RETIRO")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4.250,00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=HYPERLINK("https://leilaoonline.net/lote/detalhe/16913", "24015")</f>
      </c>
      <c r="B185" s="4" t="s">
        <f>=HYPERLINK("https://leilaoonline.net/lote/detalhe/16913", " IMPLEMENTO E ESTRUTURA DE CARRETA, FR67135/57278, UND BOM RETIRO")</f>
      </c>
      <c r="C185" s="4" t="inlineStr">
        <is>
          <t>Não vendido</t>
        </is>
      </c>
      <c r="D185" s="4" t="inlineStr">
        <is>
          <t>3</t>
        </is>
      </c>
      <c r="E185" s="5" t="inlineStr">
        <is>
          <t>650,00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=HYPERLINK("https://leilaoonline.net/lote/detalhe/16912", "24017")</f>
      </c>
      <c r="B186" s="4" t="s">
        <f>=HYPERLINK("https://leilaoonline.net/lote/detalhe/16912", " CAMINHÃO SCANIA P124 CB 6X4NZ CANA INTEIRA, ANO/MOD 2000/2001, PLACA DBU4790, FR52849/57584 UND BOM RETIRO")</f>
      </c>
      <c r="C186" s="4" t="inlineStr">
        <is>
          <t>Não vendido</t>
        </is>
      </c>
      <c r="D186" s="4" t="inlineStr">
        <is>
          <t>68</t>
        </is>
      </c>
      <c r="E186" s="5" t="inlineStr">
        <is>
          <t>57.000,00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=HYPERLINK("https://leilaoonline.net/lote/detalhe/16916", "24019")</f>
      </c>
      <c r="B187" s="4" t="s">
        <f>=HYPERLINK("https://leilaoonline.net/lote/detalhe/16916", " REBOQUE ANTONINI 7,60, ANO 1992, PLACA BIJ5041, FR66049, UND BOM RETIRO")</f>
      </c>
      <c r="C187" s="4" t="inlineStr">
        <is>
          <t>Vendido</t>
        </is>
      </c>
      <c r="D187" s="4" t="inlineStr">
        <is>
          <t>20</t>
        </is>
      </c>
      <c r="E187" s="5" t="inlineStr">
        <is>
          <t>5.750,00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=HYPERLINK("https://leilaoonline.net/lote/detalhe/16915", "24020")</f>
      </c>
      <c r="B188" s="4" t="s">
        <f>=HYPERLINK("https://leilaoonline.net/lote/detalhe/16915", " REBOQUE ANTONINI 7,60, ANO 1992, PLACA BIJ5038, FR66047, UND BOM RETIRO")</f>
      </c>
      <c r="C188" s="4" t="inlineStr">
        <is>
          <t>Vendido</t>
        </is>
      </c>
      <c r="D188" s="4" t="inlineStr">
        <is>
          <t>17</t>
        </is>
      </c>
      <c r="E188" s="5" t="inlineStr">
        <is>
          <t>5.600,00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=HYPERLINK("https://leilaoonline.net/lote/detalhe/16917", "24021")</f>
      </c>
      <c r="B189" s="4" t="s">
        <f>=HYPERLINK("https://leilaoonline.net/lote/detalhe/16917", " REBOQUE ANTONINI 7,60, ANO 1992, PLACA BIJ5020, FR66029, UND BOM RETIRO")</f>
      </c>
      <c r="C189" s="4" t="inlineStr">
        <is>
          <t>Vendido</t>
        </is>
      </c>
      <c r="D189" s="4" t="inlineStr">
        <is>
          <t>19</t>
        </is>
      </c>
      <c r="E189" s="5" t="inlineStr">
        <is>
          <t>5.600,00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=HYPERLINK("https://leilaoonline.net/lote/detalhe/16920", "24022")</f>
      </c>
      <c r="B190" s="4" t="s">
        <f>=HYPERLINK("https://leilaoonline.net/lote/detalhe/16920", " REB/ANTONINI 7,60, ANO 1992, PLACA BIJ5036, FR66045, UND BOM RETIRO")</f>
      </c>
      <c r="C190" s="4" t="inlineStr">
        <is>
          <t>Vendido</t>
        </is>
      </c>
      <c r="D190" s="4" t="inlineStr">
        <is>
          <t>35</t>
        </is>
      </c>
      <c r="E190" s="5" t="inlineStr">
        <is>
          <t>7.400,00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=HYPERLINK("https://leilaoonline.net/lote/detalhe/16921", "24024")</f>
      </c>
      <c r="B191" s="4" t="s">
        <f>=HYPERLINK("https://leilaoonline.net/lote/detalhe/16921", " REBOQUE ANTONINI 7,60, ANO 1992, PLACA BIJ5013, FR66025, UND BOM RETIRO")</f>
      </c>
      <c r="C191" s="4" t="inlineStr">
        <is>
          <t>Vendido</t>
        </is>
      </c>
      <c r="D191" s="4" t="inlineStr">
        <is>
          <t>37</t>
        </is>
      </c>
      <c r="E191" s="5" t="inlineStr">
        <is>
          <t>7.700,00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=HYPERLINK("https://leilaoonline.net/lote/detalhe/16922", "24025")</f>
      </c>
      <c r="B192" s="4" t="s">
        <f>=HYPERLINK("https://leilaoonline.net/lote/detalhe/16922", " TRATOR DE ESTEIRA CAT D6D, ANO 1984, SÉRIE 74W01263, FR139362, UND BOM RETIRO")</f>
      </c>
      <c r="C192" s="4" t="inlineStr">
        <is>
          <t>Vendido</t>
        </is>
      </c>
      <c r="D192" s="4" t="inlineStr">
        <is>
          <t>112</t>
        </is>
      </c>
      <c r="E192" s="5" t="inlineStr">
        <is>
          <t>91.000,00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=HYPERLINK("https://leilaoonline.net/lote/detalhe/16925", "24026")</f>
      </c>
      <c r="B193" s="4" t="s">
        <f>=HYPERLINK("https://leilaoonline.net/lote/detalhe/16925", " TRATOR FORD 6600 CARREGADEIRA, ANO 1978, FR139534, UND BOM RETIRO")</f>
      </c>
      <c r="C193" s="4" t="inlineStr">
        <is>
          <t>Vendido</t>
        </is>
      </c>
      <c r="D193" s="4" t="inlineStr">
        <is>
          <t>18</t>
        </is>
      </c>
      <c r="E193" s="5" t="inlineStr">
        <is>
          <t>17.000,00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=HYPERLINK("https://leilaoonline.net/lote/detalhe/16924", "24027")</f>
      </c>
      <c r="B194" s="4" t="s">
        <f>=HYPERLINK("https://leilaoonline.net/lote/detalhe/16924", " PÁ CARREGADEIRA CAT 966, ANO 1996, SÉRIE 25U03160, FR63014, UND BOM RETIRO")</f>
      </c>
      <c r="C194" s="4" t="inlineStr">
        <is>
          <t>Vendido</t>
        </is>
      </c>
      <c r="D194" s="4" t="inlineStr">
        <is>
          <t>50</t>
        </is>
      </c>
      <c r="E194" s="5" t="inlineStr">
        <is>
          <t>58.500,00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=HYPERLINK("https://leilaoonline.net/lote/detalhe/16923", "24028")</f>
      </c>
      <c r="B195" s="4" t="s">
        <f>=HYPERLINK("https://leilaoonline.net/lote/detalhe/16923", " MOTO BOMBA, FR139400, UND BOM RETIRO")</f>
      </c>
      <c r="C195" s="4" t="inlineStr">
        <is>
          <t>Vendido</t>
        </is>
      </c>
      <c r="D195" s="4" t="inlineStr">
        <is>
          <t>39</t>
        </is>
      </c>
      <c r="E195" s="5" t="inlineStr">
        <is>
          <t>6.450,00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=HYPERLINK("https://leilaoonline.net/lote/detalhe/16926", "24029")</f>
      </c>
      <c r="B196" s="4" t="s">
        <f>=HYPERLINK("https://leilaoonline.net/lote/detalhe/16926", " 2 QUADROS DE IMPLEMENTOS, FR139994/071482, UND BOM RETIRO")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=HYPERLINK("https://leilaoonline.net/lote/detalhe/16927", "24030")</f>
      </c>
      <c r="B197" s="4" t="s">
        <f>=HYPERLINK("https://leilaoonline.net/lote/detalhe/16927", " TERRACEADOR, FR38201, UND BOM RETIRO")</f>
      </c>
      <c r="C197" s="4" t="inlineStr">
        <is>
          <t>Vendido</t>
        </is>
      </c>
      <c r="D197" s="4" t="inlineStr">
        <is>
          <t>48</t>
        </is>
      </c>
      <c r="E197" s="5" t="inlineStr">
        <is>
          <t>8.350,00</t>
        </is>
      </c>
      <c r="F197" s="4" t="inlineStr">
        <is>
          <t>150.00</t>
        </is>
      </c>
    </row>
    <row collapsed="false" customFormat="false" customHeight="false" hidden="false" ht="12.1" outlineLevel="0" r="198">
      <c r="A198" s="5" t="s">
        <f>=HYPERLINK("https://leilaoonline.net/lote/detalhe/16929", "24031")</f>
      </c>
      <c r="B198" s="4" t="s">
        <f>=HYPERLINK("https://leilaoonline.net/lote/detalhe/16929", " GRADE NIVELADORA ( 28 DISCOS), FR67089, UND BOM RETIRO")</f>
      </c>
      <c r="C198" s="4" t="inlineStr">
        <is>
          <t>Vendido</t>
        </is>
      </c>
      <c r="D198" s="4" t="inlineStr">
        <is>
          <t>30</t>
        </is>
      </c>
      <c r="E198" s="5" t="inlineStr">
        <is>
          <t>5.050,00</t>
        </is>
      </c>
      <c r="F198" s="4" t="inlineStr">
        <is>
          <t>150.00</t>
        </is>
      </c>
    </row>
    <row collapsed="false" customFormat="false" customHeight="false" hidden="false" ht="12.1" outlineLevel="0" r="199">
      <c r="A199" s="5" t="s">
        <f>=HYPERLINK("https://leilaoonline.net/lote/detalhe/16928", "24032")</f>
      </c>
      <c r="B199" s="4" t="s">
        <f>=HYPERLINK("https://leilaoonline.net/lote/detalhe/16928", " GRADE NIVELADORA, FR37009, UND BOM RETIRO")</f>
      </c>
      <c r="C199" s="4" t="inlineStr">
        <is>
          <t>Vendido</t>
        </is>
      </c>
      <c r="D199" s="4" t="inlineStr">
        <is>
          <t>55</t>
        </is>
      </c>
      <c r="E199" s="5" t="inlineStr">
        <is>
          <t>8.650,00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=HYPERLINK("https://leilaoonline.net/lote/detalhe/16930", "24033")</f>
      </c>
      <c r="B200" s="4" t="s">
        <f>=HYPERLINK("https://leilaoonline.net/lote/detalhe/16930", " TERRACEADOR, FR38203, UND BOM RETIRO")</f>
      </c>
      <c r="C200" s="4" t="inlineStr">
        <is>
          <t>Vendido</t>
        </is>
      </c>
      <c r="D200" s="4" t="inlineStr">
        <is>
          <t>65</t>
        </is>
      </c>
      <c r="E200" s="5" t="inlineStr">
        <is>
          <t>10.150,00</t>
        </is>
      </c>
      <c r="F200" s="4" t="inlineStr">
        <is>
          <t>150.00</t>
        </is>
      </c>
    </row>
    <row collapsed="false" customFormat="false" customHeight="false" hidden="false" ht="12.1" outlineLevel="0" r="201">
      <c r="A201" s="5" t="s">
        <f>=HYPERLINK("https://leilaoonline.net/lote/detalhe/16931", "24034")</f>
      </c>
      <c r="B201" s="4" t="s">
        <f>=HYPERLINK("https://leilaoonline.net/lote/detalhe/16931", " GRADE NIVELADORA, FR67075, UND BOM RETIRO")</f>
      </c>
      <c r="C201" s="4" t="inlineStr">
        <is>
          <t>Vendido</t>
        </is>
      </c>
      <c r="D201" s="4" t="inlineStr">
        <is>
          <t>27</t>
        </is>
      </c>
      <c r="E201" s="5" t="inlineStr">
        <is>
          <t>5.200,00</t>
        </is>
      </c>
      <c r="F201" s="4" t="inlineStr">
        <is>
          <t>150.00</t>
        </is>
      </c>
    </row>
    <row collapsed="false" customFormat="false" customHeight="false" hidden="false" ht="12.1" outlineLevel="0" r="202">
      <c r="A202" s="5" t="s">
        <f>=HYPERLINK("https://leilaoonline.net/lote/detalhe/16932", "24035")</f>
      </c>
      <c r="B202" s="4" t="s">
        <f>=HYPERLINK("https://leilaoonline.net/lote/detalhe/16932", " GRADE NIVELADORA (20 DISCOS), FR139849, UND BOM RETIRO")</f>
      </c>
      <c r="C202" s="4" t="inlineStr">
        <is>
          <t>Vendido</t>
        </is>
      </c>
      <c r="D202" s="4" t="inlineStr">
        <is>
          <t>56</t>
        </is>
      </c>
      <c r="E202" s="5" t="inlineStr">
        <is>
          <t>9.250,00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=HYPERLINK("https://leilaoonline.net/lote/detalhe/16934", "24036")</f>
      </c>
      <c r="B203" s="4" t="s">
        <f>=HYPERLINK("https://leilaoonline.net/lote/detalhe/16934", " GRADE NIVELADORA (24 DISCOS), FR67021, UND BOM RETIRO")</f>
      </c>
      <c r="C203" s="4" t="inlineStr">
        <is>
          <t>Vendido</t>
        </is>
      </c>
      <c r="D203" s="4" t="inlineStr">
        <is>
          <t>60</t>
        </is>
      </c>
      <c r="E203" s="5" t="inlineStr">
        <is>
          <t>9.700,00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=HYPERLINK("https://leilaoonline.net/lote/detalhe/16933", "24037")</f>
      </c>
      <c r="B204" s="4" t="s">
        <f>=HYPERLINK("https://leilaoonline.net/lote/detalhe/16933", " IMPLEMENTO SEMAG SÉRIE 0141 C/ PISTÃO E  COBRIDOR PATR. 53576 ,UND BOM RETIRO")</f>
      </c>
      <c r="C204" s="4" t="inlineStr">
        <is>
          <t>Vendido</t>
        </is>
      </c>
      <c r="D204" s="4" t="inlineStr">
        <is>
          <t>4</t>
        </is>
      </c>
      <c r="E204" s="5" t="inlineStr">
        <is>
          <t>1.000,00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=HYPERLINK("https://leilaoonline.net/lote/detalhe/16935", "24038")</f>
      </c>
      <c r="B205" s="4" t="s">
        <f>=HYPERLINK("https://leilaoonline.net/lote/detalhe/16935", " PLANTADORA DE CANA, FR122902, PESO APROX. 5T, UND BOM RETIRO")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550,00</t>
        </is>
      </c>
      <c r="F205" s="4" t="inlineStr">
        <is>
          <t>150.00</t>
        </is>
      </c>
    </row>
    <row collapsed="false" customFormat="false" customHeight="false" hidden="false" ht="12.1" outlineLevel="0" r="206">
      <c r="A206" s="5" t="s">
        <f>=HYPERLINK("https://leilaoonline.net/lote/detalhe/16936", "24039")</f>
      </c>
      <c r="B206" s="4" t="s">
        <f>=HYPERLINK("https://leilaoonline.net/lote/detalhe/16936", " BANCADAS, EQUIPAMENTOS COM MOTOR, S/FR, UND BOM RETIRO")</f>
      </c>
      <c r="C206" s="4" t="inlineStr">
        <is>
          <t>Vendido</t>
        </is>
      </c>
      <c r="D206" s="4" t="inlineStr">
        <is>
          <t>6</t>
        </is>
      </c>
      <c r="E206" s="5" t="inlineStr">
        <is>
          <t>1.300,00</t>
        </is>
      </c>
      <c r="F206" s="4" t="inlineStr">
        <is>
          <t>150.00</t>
        </is>
      </c>
    </row>
    <row collapsed="false" customFormat="false" customHeight="false" hidden="false" ht="12.1" outlineLevel="0" r="207">
      <c r="A207" s="5" t="s">
        <f>=HYPERLINK("https://leilaoonline.net/lote/detalhe/16937", "24040")</f>
      </c>
      <c r="B207" s="4" t="s">
        <f>=HYPERLINK("https://leilaoonline.net/lote/detalhe/16937", " SUCATA ELÉTRICA, (MOTORES, 1 TRANSFORMADOR...) PATR. 88093/52813/622/694, UND BOM RETIRO")</f>
      </c>
      <c r="C207" s="4" t="inlineStr">
        <is>
          <t>Vendido</t>
        </is>
      </c>
      <c r="D207" s="4" t="inlineStr">
        <is>
          <t>31</t>
        </is>
      </c>
      <c r="E207" s="5" t="inlineStr">
        <is>
          <t>5.800,00</t>
        </is>
      </c>
      <c r="F20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2026-04-15T21:30:47.00Z</dcterms:created>
  <dc:creator>Tellks Tecnologia</dc:creator>
  <cp:revision>0</cp:revision>
</cp:coreProperties>
</file>