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CAMINHÕES: ATEGO 16/17/18 - ATRON 13/16 - 24 TRATORES - 10 COLHED. - 8 MOTOS -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=HYPERLINK("https://leilaoonline.net/lote/detalhe/308882", "1966")</f>
      </c>
      <c r="B11" s="4" t="s">
        <f>=HYPERLINK("https://leilaoonline.net/lote/detalhe/308882", "CHEVROLET SPIN 1.8L MT LT - ANO: 2015/2016 - PRATA - EQP. 02001242 - LOC. IVINHEMA/ MS")</f>
      </c>
      <c r="C11" s="4" t="inlineStr">
        <is>
          <t>Vendido</t>
        </is>
      </c>
      <c r="D11" s="4" t="inlineStr">
        <is>
          <t>20</t>
        </is>
      </c>
      <c r="E11" s="5" t="inlineStr">
        <is>
          <t>33.500,00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=HYPERLINK("https://leilaoonline.net/lote/detalhe/308890", "1967")</f>
      </c>
      <c r="B12" s="4" t="s">
        <f>=HYPERLINK("https://leilaoonline.net/lote/detalhe/308890", "CAMINHÃO MERCEDES BENZ ATEGO 2730 6X4 CE - ANO 2016/2016 - BRANCO - EQP. 02002619 - LOC. IVINHEMA/ MS")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172.000,00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=HYPERLINK("https://leilaoonline.net/lote/detalhe/308891", "1968")</f>
      </c>
      <c r="B13" s="4" t="s">
        <f>=HYPERLINK("https://leilaoonline.net/lote/detalhe/308891", "CAMINHÃO VOLKSWAGEN 5.140E DELIVERY - ANO 2008/2008 - BRANCO - EQP. 02001401 - LOC. IVINHEMA/ MS")</f>
      </c>
      <c r="C13" s="4" t="inlineStr">
        <is>
          <t>Vendido</t>
        </is>
      </c>
      <c r="D13" s="4" t="inlineStr">
        <is>
          <t>38</t>
        </is>
      </c>
      <c r="E13" s="5" t="inlineStr">
        <is>
          <t>57.000,00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=HYPERLINK("https://leilaoonline.net/lote/detalhe/308893", "1970")</f>
      </c>
      <c r="B14" s="4" t="s">
        <f>=HYPERLINK("https://leilaoonline.net/lote/detalhe/308893", "CAMINHÃO VOLVO VM 310 6X4R - ANO 2011/2011 - BRANCO - EQP. 02002085 - LOC. IVINHEMA/ MS")</f>
      </c>
      <c r="C14" s="4" t="inlineStr">
        <is>
          <t>Vendido</t>
        </is>
      </c>
      <c r="D14" s="4" t="inlineStr">
        <is>
          <t>72</t>
        </is>
      </c>
      <c r="E14" s="5" t="inlineStr">
        <is>
          <t>137.000,00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=HYPERLINK("https://leilaoonline.net/lote/detalhe/308894", "1971")</f>
      </c>
      <c r="B15" s="4" t="s">
        <f>=HYPERLINK("https://leilaoonline.net/lote/detalhe/308894", "CAMINHÃO MERCEDES BENZ ATEGO 2730 6X4 CE - ANO 2016/2016 - BRANCO - EQP. 02002618 - LOC. IVINHEMA/ MS")</f>
      </c>
      <c r="C15" s="4" t="inlineStr">
        <is>
          <t>Vendido</t>
        </is>
      </c>
      <c r="D15" s="4" t="inlineStr">
        <is>
          <t>66</t>
        </is>
      </c>
      <c r="E15" s="5" t="inlineStr">
        <is>
          <t>230.000,00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=HYPERLINK("https://leilaoonline.net/lote/detalhe/308895", "1972")</f>
      </c>
      <c r="B16" s="4" t="s">
        <f>=HYPERLINK("https://leilaoonline.net/lote/detalhe/308895", "CAMINHÃO MERCEDES BENZ ATEGO 2730 6X4 CE - ANO 2017/2018 - BRANCO - EQP. 02002624  - LOC. IVINHEMA/ MS")</f>
      </c>
      <c r="C16" s="4" t="inlineStr">
        <is>
          <t>Vendido</t>
        </is>
      </c>
      <c r="D16" s="4" t="inlineStr">
        <is>
          <t>45</t>
        </is>
      </c>
      <c r="E16" s="5" t="inlineStr">
        <is>
          <t>204.000,00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=HYPERLINK("https://leilaoonline.net/lote/detalhe/308896", "1973")</f>
      </c>
      <c r="B17" s="4" t="s">
        <f>=HYPERLINK("https://leilaoonline.net/lote/detalhe/308896", "CAMINHÃO MERCEDES BENZ ATEGO 2730 6X4 CE - ANO 2017/2018 - BRANCO - EQP. 02002622 - LOC. IVINHEMA/ MS")</f>
      </c>
      <c r="C17" s="4" t="inlineStr">
        <is>
          <t>Vendido</t>
        </is>
      </c>
      <c r="D17" s="4" t="inlineStr">
        <is>
          <t>59</t>
        </is>
      </c>
      <c r="E17" s="5" t="inlineStr">
        <is>
          <t>232.000,00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=HYPERLINK("https://leilaoonline.net/lote/detalhe/308897", "1974")</f>
      </c>
      <c r="B18" s="4" t="s">
        <f>=HYPERLINK("https://leilaoonline.net/lote/detalhe/308897", "TRANSBORDO ARRASTO ANTONIOSI ATA 10500 - ANO 2013 - EQP. 02010810 - LOC. IVINHEMA/ MS")</f>
      </c>
      <c r="C18" s="4" t="inlineStr">
        <is>
          <t>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=HYPERLINK("https://leilaoonline.net/lote/detalhe/308898", "1975")</f>
      </c>
      <c r="B19" s="4" t="s">
        <f>=HYPERLINK("https://leilaoonline.net/lote/detalhe/308898", "CAMINHÃO MERCEDES BENZ ATEGO 2730 6X4 CE - ANO 2017/2018 - BRANCO - EQP. 02002621 - LOC. IVINHEMA/ MS")</f>
      </c>
      <c r="C19" s="4" t="inlineStr">
        <is>
          <t>Vendido</t>
        </is>
      </c>
      <c r="D19" s="4" t="inlineStr">
        <is>
          <t>55</t>
        </is>
      </c>
      <c r="E19" s="5" t="inlineStr">
        <is>
          <t>230.000,00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=HYPERLINK("https://leilaoonline.net/lote/detalhe/308899", "1976")</f>
      </c>
      <c r="B20" s="4" t="s">
        <f>=HYPERLINK("https://leilaoonline.net/lote/detalhe/308899", "CAMINHÃO MERCEDES BENZ ATRON 2729 6X4 - ANO 2016/2016 - BRANCO - EQP. 02002610 - LOC. IVINHEMA/ MS")</f>
      </c>
      <c r="C20" s="4" t="inlineStr">
        <is>
          <t>Vendido</t>
        </is>
      </c>
      <c r="D20" s="4" t="inlineStr">
        <is>
          <t>42</t>
        </is>
      </c>
      <c r="E20" s="5" t="inlineStr">
        <is>
          <t>182.000,00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=HYPERLINK("https://leilaoonline.net/lote/detalhe/308900", "1977")</f>
      </c>
      <c r="B21" s="4" t="s">
        <f>=HYPERLINK("https://leilaoonline.net/lote/detalhe/308900", "CAMINHÃO VOLKSWAGEN 8.160 DRC 4X2 - ANO 2014/2014 - BRANCO - EQP. 02001416 - LOC. IVINHEMA/ MS")</f>
      </c>
      <c r="C21" s="4" t="inlineStr">
        <is>
          <t>Vendido</t>
        </is>
      </c>
      <c r="D21" s="4" t="inlineStr">
        <is>
          <t>93</t>
        </is>
      </c>
      <c r="E21" s="5" t="inlineStr">
        <is>
          <t>122.000,00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=HYPERLINK("https://leilaoonline.net/lote/detalhe/308901", "1978")</f>
      </c>
      <c r="B22" s="4" t="s">
        <f>=HYPERLINK("https://leilaoonline.net/lote/detalhe/308901", "CAMINHÃO MERCEDES BENZ ATRON 2729 6X4 - ANO 2016/2016 - BRANCO - EQP. 02002614 - LOC. IVINHEMA/ MS")</f>
      </c>
      <c r="C22" s="4" t="inlineStr">
        <is>
          <t>Vendido</t>
        </is>
      </c>
      <c r="D22" s="4" t="inlineStr">
        <is>
          <t>42</t>
        </is>
      </c>
      <c r="E22" s="5" t="inlineStr">
        <is>
          <t>182.000,00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=HYPERLINK("https://leilaoonline.net/lote/detalhe/308902", "1979")</f>
      </c>
      <c r="B23" s="4" t="s">
        <f>=HYPERLINK("https://leilaoonline.net/lote/detalhe/308902", "CAMINHÃO MERCEDES BENZ ATEGO 2730 6X4 CE - ANO 2017/2018 - BRANCO - EQP. 02002623 - LOC. IVINHEMA/ MS")</f>
      </c>
      <c r="C23" s="4" t="inlineStr">
        <is>
          <t>Vendido</t>
        </is>
      </c>
      <c r="D23" s="4" t="inlineStr">
        <is>
          <t>37</t>
        </is>
      </c>
      <c r="E23" s="5" t="inlineStr">
        <is>
          <t>217.500,00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=HYPERLINK("https://leilaoonline.net/lote/detalhe/308903", "1980")</f>
      </c>
      <c r="B24" s="4" t="s">
        <f>=HYPERLINK("https://leilaoonline.net/lote/detalhe/308903", "TRATOR MAXXON 110 - ANO 2012 - EQP. 02007039 - LOC. IVINHEMA/ MS")</f>
      </c>
      <c r="C24" s="4" t="inlineStr">
        <is>
          <t>Vendido</t>
        </is>
      </c>
      <c r="D24" s="4" t="inlineStr">
        <is>
          <t>21</t>
        </is>
      </c>
      <c r="E24" s="5" t="inlineStr">
        <is>
          <t>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=HYPERLINK("https://leilaoonline.net/lote/detalhe/308904", "1981")</f>
      </c>
      <c r="B25" s="4" t="s">
        <f>=HYPERLINK("https://leilaoonline.net/lote/detalhe/308904", "CAMINHÃO VOLVO VM 330 6X4R - ANO 2014/2014 - BRANCO - 02002188 - LOC. IVINHEMA/ MS")</f>
      </c>
      <c r="C25" s="4" t="inlineStr">
        <is>
          <t>Vendido</t>
        </is>
      </c>
      <c r="D25" s="4" t="inlineStr">
        <is>
          <t>53</t>
        </is>
      </c>
      <c r="E25" s="5" t="inlineStr">
        <is>
          <t>132.000,00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=HYPERLINK("https://leilaoonline.net/lote/detalhe/308905", "1982")</f>
      </c>
      <c r="B26" s="4" t="s">
        <f>=HYPERLINK("https://leilaoonline.net/lote/detalhe/308905", "CAMINHÃO MERCEDES BENZ ATEGO 2730 6X4 CE - ANO 2016/2016 - BRANCO - EQP. 02002617 - LOC. IVINHEMA/ MS")</f>
      </c>
      <c r="C26" s="4" t="inlineStr">
        <is>
          <t>Vendido</t>
        </is>
      </c>
      <c r="D26" s="4" t="inlineStr">
        <is>
          <t>48</t>
        </is>
      </c>
      <c r="E26" s="5" t="inlineStr">
        <is>
          <t>194.000,00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=HYPERLINK("https://leilaoonline.net/lote/detalhe/308929", "1983")</f>
      </c>
      <c r="B27" s="4" t="s">
        <f>=HYPERLINK("https://leilaoonline.net/lote/detalhe/308929", "CAMINHÃO MERCEDES BENZ ATEGO 2730 6X4 CE - ANO 2017/2018 - BRANCO - EQP. 02002627 - LOC. IVINHEMA/ MS")</f>
      </c>
      <c r="C27" s="4" t="inlineStr">
        <is>
          <t>Vendido</t>
        </is>
      </c>
      <c r="D27" s="4" t="inlineStr">
        <is>
          <t>52</t>
        </is>
      </c>
      <c r="E27" s="5" t="inlineStr">
        <is>
          <t>235.500,00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=HYPERLINK("https://leilaoonline.net/lote/detalhe/308930", "1984")</f>
      </c>
      <c r="B28" s="4" t="s">
        <f>=HYPERLINK("https://leilaoonline.net/lote/detalhe/308930", "CAMINHÃO MERCEDES BENZ ATRON 2729 6X4 - ANO 2013/2013 - BRANCO - EQP. 02002142 - LOC. IVINHEMA/ MS")</f>
      </c>
      <c r="C28" s="4" t="inlineStr">
        <is>
          <t>Vendido</t>
        </is>
      </c>
      <c r="D28" s="4" t="inlineStr">
        <is>
          <t>38</t>
        </is>
      </c>
      <c r="E28" s="5" t="inlineStr">
        <is>
          <t>134.000,00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=HYPERLINK("https://leilaoonline.net/lote/detalhe/308931", "1985")</f>
      </c>
      <c r="B29" s="4" t="s">
        <f>=HYPERLINK("https://leilaoonline.net/lote/detalhe/308931", "CAMINHÃO MERCEDES BENZ ATEGO 2730 6X4 CE - ANO 2016/2016 - BRANCO - EQP. 02002615 - LOC. IVINHEMA/ MS")</f>
      </c>
      <c r="C29" s="4" t="inlineStr">
        <is>
          <t>Vendido</t>
        </is>
      </c>
      <c r="D29" s="4" t="inlineStr">
        <is>
          <t>38</t>
        </is>
      </c>
      <c r="E29" s="5" t="inlineStr">
        <is>
          <t>191.000,00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=HYPERLINK("https://leilaoonline.net/lote/detalhe/309127", "1986")</f>
      </c>
      <c r="B30" s="4" t="s">
        <f>=HYPERLINK("https://leilaoonline.net/lote/detalhe/309127", "TRATOR J.DEERE 7195J ; ANO 2014. - EQP.02003190. - LOC. IVINHEMA/ MS ")</f>
      </c>
      <c r="C30" s="4" t="inlineStr">
        <is>
          <t>Vendido</t>
        </is>
      </c>
      <c r="D30" s="4" t="inlineStr">
        <is>
          <t>20</t>
        </is>
      </c>
      <c r="E30" s="5" t="inlineStr">
        <is>
          <t>127.500,00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=HYPERLINK("https://leilaoonline.net/lote/detalhe/309128", "1987")</f>
      </c>
      <c r="B31" s="4" t="s">
        <f>=HYPERLINK("https://leilaoonline.net/lote/detalhe/309128", "TRATOR J.DEERE 7195J ; ANO 2016. - EQP.02003282. - LOC. IVINHEMA/ MS ")</f>
      </c>
      <c r="C31" s="4" t="inlineStr">
        <is>
          <t>Vendido</t>
        </is>
      </c>
      <c r="D31" s="4" t="inlineStr">
        <is>
          <t>21</t>
        </is>
      </c>
      <c r="E31" s="5" t="inlineStr">
        <is>
          <t>140.000,00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=HYPERLINK("https://leilaoonline.net/lote/detalhe/309129", "1988")</f>
      </c>
      <c r="B32" s="4" t="s">
        <f>=HYPERLINK("https://leilaoonline.net/lote/detalhe/309129", "TRATOR J.DEERE 7195J ; ANO 2016. - EQP.02003271. - LOC. IVINHEMA/ MS ")</f>
      </c>
      <c r="C32" s="4" t="inlineStr">
        <is>
          <t>Vendido</t>
        </is>
      </c>
      <c r="D32" s="4" t="inlineStr">
        <is>
          <t>3</t>
        </is>
      </c>
      <c r="E32" s="5" t="inlineStr">
        <is>
          <t>93.500,00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=HYPERLINK("https://leilaoonline.net/lote/detalhe/309130", "1989")</f>
      </c>
      <c r="B33" s="4" t="s">
        <f>=HYPERLINK("https://leilaoonline.net/lote/detalhe/309130", "CARREGADORA DE CANA VALTRA BM 100; ANO 2014. - EQP.02011003. - LOC. IVINHEMA/ MS ")</f>
      </c>
      <c r="C33" s="4" t="inlineStr">
        <is>
          <t>Vendido</t>
        </is>
      </c>
      <c r="D33" s="4" t="inlineStr">
        <is>
          <t>107</t>
        </is>
      </c>
      <c r="E33" s="5" t="inlineStr">
        <is>
          <t>184.000,00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=HYPERLINK("https://leilaoonline.net/lote/detalhe/309131", "1990")</f>
      </c>
      <c r="B34" s="4" t="s">
        <f>=HYPERLINK("https://leilaoonline.net/lote/detalhe/309131", "TRATOR J.DEERE 7195J ; ANO 2014. - EQP.02003172. - LOC. IVINHEMA/ MS ")</f>
      </c>
      <c r="C34" s="4" t="inlineStr">
        <is>
          <t>Vendido</t>
        </is>
      </c>
      <c r="D34" s="4" t="inlineStr">
        <is>
          <t>2</t>
        </is>
      </c>
      <c r="E34" s="5" t="inlineStr">
        <is>
          <t>82.500,00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=HYPERLINK("https://leilaoonline.net/lote/detalhe/309132", "1991")</f>
      </c>
      <c r="B35" s="4" t="s">
        <f>=HYPERLINK("https://leilaoonline.net/lote/detalhe/309132", "TRANSBORDO ARRASTO ANTONIOSI  ATA 10500; ANO 2009. - EQP.02010262. - LOC. IVINHEMA/ MS ")</f>
      </c>
      <c r="C35" s="4" t="inlineStr">
        <is>
          <t>Vendido</t>
        </is>
      </c>
      <c r="D35" s="4" t="inlineStr">
        <is>
          <t>2</t>
        </is>
      </c>
      <c r="E35" s="5" t="inlineStr">
        <is>
          <t>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=HYPERLINK("https://leilaoonline.net/lote/detalhe/309133", "1992")</f>
      </c>
      <c r="B36" s="4" t="s">
        <f>=HYPERLINK("https://leilaoonline.net/lote/detalhe/309133", "CAMINHÃO M.BENZ/ ATEGO 27306X4 CE; ANO 2017/2018; BRANCA. - EQP. 02002620. - LOC. IVINHEMA/MS")</f>
      </c>
      <c r="C36" s="4" t="inlineStr">
        <is>
          <t>Vendido</t>
        </is>
      </c>
      <c r="D36" s="4" t="inlineStr">
        <is>
          <t>48</t>
        </is>
      </c>
      <c r="E36" s="5" t="inlineStr">
        <is>
          <t>212.000,00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=HYPERLINK("https://leilaoonline.net/lote/detalhe/309134", "1993")</f>
      </c>
      <c r="B37" s="4" t="s">
        <f>=HYPERLINK("https://leilaoonline.net/lote/detalhe/309134", "CAMINHÃO M.BENZ/ATRON 2729 6X4; ANO 2016/2016; BRANCA. - EQP.02002612. - LOC. IVINHEMA/MS")</f>
      </c>
      <c r="C37" s="4" t="inlineStr">
        <is>
          <t>Vendido</t>
        </is>
      </c>
      <c r="D37" s="4" t="inlineStr">
        <is>
          <t>46</t>
        </is>
      </c>
      <c r="E37" s="5" t="inlineStr">
        <is>
          <t>190.000,00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=HYPERLINK("https://leilaoonline.net/lote/detalhe/309135", "1994")</f>
      </c>
      <c r="B38" s="4" t="s">
        <f>=HYPERLINK("https://leilaoonline.net/lote/detalhe/309135", "COLHEDORA CASE A8800; ANO 2012. - EQP.02004060. - LOC. IVINHEMA/MS")</f>
      </c>
      <c r="C38" s="4" t="inlineStr">
        <is>
          <t>Vendido</t>
        </is>
      </c>
      <c r="D38" s="4" t="inlineStr">
        <is>
          <t>41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=HYPERLINK("https://leilaoonline.net/lote/detalhe/309136", "1995")</f>
      </c>
      <c r="B39" s="4" t="s">
        <f>=HYPERLINK("https://leilaoonline.net/lote/detalhe/309136", "TRANSPLANTADORA DE CANA 2 LINHAS; ANO 2019. - EQP.02009169. - LOC. IVINHEMA/MS")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=HYPERLINK("https://leilaoonline.net/lote/detalhe/309137", "1997")</f>
      </c>
      <c r="B40" s="4" t="s">
        <f>=HYPERLINK("https://leilaoonline.net/lote/detalhe/309137", "CARRETA GRANELEIRA - CHUPIM; ANO 2013. - EQP.02010808. - LOC. IVINHEMA/MS")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=HYPERLINK("https://leilaoonline.net/lote/detalhe/309138", "1998")</f>
      </c>
      <c r="B41" s="4" t="s">
        <f>=HYPERLINK("https://leilaoonline.net/lote/detalhe/309138", "TRANSBORDO ATA  ANTONIOSI 10500; ANO 2012. - EQP.02010765. - LOC. IVINHEMA/MS")</f>
      </c>
      <c r="C41" s="4" t="inlineStr">
        <is>
          <t>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=HYPERLINK("https://leilaoonline.net/lote/detalhe/309139", "1999")</f>
      </c>
      <c r="B42" s="4" t="s">
        <f>=HYPERLINK("https://leilaoonline.net/lote/detalhe/309139", "CAMINHÃO VW/31.320 CNC 6X4; ANO 2008/2008; BRANCA. - EQP.02002062. - LOC. IVINHEMA/MS")</f>
      </c>
      <c r="C42" s="4" t="inlineStr">
        <is>
          <t>Vendido</t>
        </is>
      </c>
      <c r="D42" s="4" t="inlineStr">
        <is>
          <t>69</t>
        </is>
      </c>
      <c r="E42" s="5" t="inlineStr">
        <is>
          <t>144.000,00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=HYPERLINK("https://leilaoonline.net/lote/detalhe/309180", "2000")</f>
      </c>
      <c r="B43" s="4" t="s">
        <f>=HYPERLINK("https://leilaoonline.net/lote/detalhe/309180", "MOTO HONDA/NXR160 BROS ESDD; ANO 2024/2024; VERMELHA. - EQP.20124001. - LOC. IVINHEMA/MS")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=HYPERLINK("https://leilaoonline.net/lote/detalhe/309181", "2001")</f>
      </c>
      <c r="B44" s="4" t="s">
        <f>=HYPERLINK("https://leilaoonline.net/lote/detalhe/309181", "TRATOR J.DEERE 7195J;  ANO 2014. - EQP.02003185. - LOC. IVINHEMA/ MS ")</f>
      </c>
      <c r="C44" s="4" t="inlineStr">
        <is>
          <t>Vendido</t>
        </is>
      </c>
      <c r="D44" s="4" t="inlineStr">
        <is>
          <t>3</t>
        </is>
      </c>
      <c r="E44" s="5" t="inlineStr">
        <is>
          <t>85.000,00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=HYPERLINK("https://leilaoonline.net/lote/detalhe/309182", "2002")</f>
      </c>
      <c r="B45" s="4" t="s">
        <f>=HYPERLINK("https://leilaoonline.net/lote/detalhe/309182", "MOTO HONDA/NXR160 BROS ESDD; ANO 2024/2024; VERMELHA. - EQP.20124004. - LOC. IVINHEMA/MS ")</f>
      </c>
      <c r="C45" s="4" t="inlineStr">
        <is>
          <t>Vendido</t>
        </is>
      </c>
      <c r="D45" s="4" t="inlineStr">
        <is>
          <t>24</t>
        </is>
      </c>
      <c r="E45" s="5" t="inlineStr">
        <is>
          <t>16.500,00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=HYPERLINK("https://leilaoonline.net/lote/detalhe/309183", "2003")</f>
      </c>
      <c r="B46" s="4" t="s">
        <f>=HYPERLINK("https://leilaoonline.net/lote/detalhe/309183", "TRATOR J.DEERE 7195J;  ANO 2016. - EQP.02003262. - LOC. IVINHEMA/MS ")</f>
      </c>
      <c r="C46" s="4" t="inlineStr">
        <is>
          <t>Vendido</t>
        </is>
      </c>
      <c r="D46" s="4" t="inlineStr">
        <is>
          <t>2</t>
        </is>
      </c>
      <c r="E46" s="5" t="inlineStr">
        <is>
          <t>92.500,00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=HYPERLINK("https://leilaoonline.net/lote/detalhe/309184", "2004")</f>
      </c>
      <c r="B47" s="4" t="s">
        <f>=HYPERLINK("https://leilaoonline.net/lote/detalhe/309184", "MOTO HONDA/NXR160 BROS ESDD; ANO 2024/2024; VERMELHA. - EQP.20124006. - LOC. IVINHEMA/MS ")</f>
      </c>
      <c r="C47" s="4" t="inlineStr">
        <is>
          <t>Vendido</t>
        </is>
      </c>
      <c r="D47" s="4" t="inlineStr">
        <is>
          <t>24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=HYPERLINK("https://leilaoonline.net/lote/detalhe/309185", "2005")</f>
      </c>
      <c r="B48" s="4" t="s">
        <f>=HYPERLINK("https://leilaoonline.net/lote/detalhe/309185", "TRATOR J.DEERE 7195J;  ANO 2016. - EQP.02003298. - LOC. IVINHEMA/MS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=HYPERLINK("https://leilaoonline.net/lote/detalhe/309186", "2006")</f>
      </c>
      <c r="B49" s="4" t="s">
        <f>=HYPERLINK("https://leilaoonline.net/lote/detalhe/309186", "MOTO HONDA/NXR160 BROS ESDD; ANO 2024/2024; VERMELHA. - EQP.20124007 - LOC. IVINHEMA/MS")</f>
      </c>
      <c r="C49" s="4" t="inlineStr">
        <is>
          <t>Vendido</t>
        </is>
      </c>
      <c r="D49" s="4" t="inlineStr">
        <is>
          <t>24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=HYPERLINK("https://leilaoonline.net/lote/detalhe/309187", "2007")</f>
      </c>
      <c r="B50" s="4" t="s">
        <f>=HYPERLINK("https://leilaoonline.net/lote/detalhe/309187", "TRATOR J.DEERE 7195J;  ANO 2016. - EQP.02003261. - LOC. IVINHEMA/MS ")</f>
      </c>
      <c r="C50" s="4" t="inlineStr">
        <is>
          <t>Vendido</t>
        </is>
      </c>
      <c r="D50" s="4" t="inlineStr">
        <is>
          <t>2</t>
        </is>
      </c>
      <c r="E50" s="5" t="inlineStr">
        <is>
          <t>92.500,00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=HYPERLINK("https://leilaoonline.net/lote/detalhe/309188", "2008")</f>
      </c>
      <c r="B51" s="4" t="s">
        <f>=HYPERLINK("https://leilaoonline.net/lote/detalhe/309188", "MOTO HONDA/NXR160 BROS ESDD; ANO 2024/2024; VERMELHA. - EQP.20124002. - LOC. IVINHEMA/MS")</f>
      </c>
      <c r="C51" s="4" t="inlineStr">
        <is>
          <t>Vendido</t>
        </is>
      </c>
      <c r="D51" s="4" t="inlineStr">
        <is>
          <t>21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=HYPERLINK("https://leilaoonline.net/lote/detalhe/309189", "2009")</f>
      </c>
      <c r="B52" s="4" t="s">
        <f>=HYPERLINK("https://leilaoonline.net/lote/detalhe/309189", "TRATOR PUMA 200; ANO 2017. - EQP.02003375. - LOC. IVINHEMA/MS")</f>
      </c>
      <c r="C52" s="4" t="inlineStr">
        <is>
          <t>Vendido</t>
        </is>
      </c>
      <c r="D52" s="4" t="inlineStr">
        <is>
          <t>1</t>
        </is>
      </c>
      <c r="E52" s="5" t="inlineStr">
        <is>
          <t>70.000,00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=HYPERLINK("https://leilaoonline.net/lote/detalhe/309190", "2010")</f>
      </c>
      <c r="B53" s="4" t="s">
        <f>=HYPERLINK("https://leilaoonline.net/lote/detalhe/309190", "MOTO HONDA/NXR160 BROS ESDD; ANO 2024/2024; VERMELHA. - EQP.20124008. - LOC. IVINHEMA/MS")</f>
      </c>
      <c r="C53" s="4" t="inlineStr">
        <is>
          <t>Vendido</t>
        </is>
      </c>
      <c r="D53" s="4" t="inlineStr">
        <is>
          <t>21</t>
        </is>
      </c>
      <c r="E53" s="5" t="inlineStr">
        <is>
          <t>15.500,00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=HYPERLINK("https://leilaoonline.net/lote/detalhe/309191", "2011")</f>
      </c>
      <c r="B54" s="4" t="s">
        <f>=HYPERLINK("https://leilaoonline.net/lote/detalhe/309191", "TRATOR PUMA 200; ANO 2017. - EQP.02003371. - LOC. IVINHEMA/MS")</f>
      </c>
      <c r="C54" s="4" t="inlineStr">
        <is>
          <t>Vendido</t>
        </is>
      </c>
      <c r="D54" s="4" t="inlineStr">
        <is>
          <t>7</t>
        </is>
      </c>
      <c r="E54" s="5" t="inlineStr">
        <is>
          <t>85.000,00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=HYPERLINK("https://leilaoonline.net/lote/detalhe/309794", "2012")</f>
      </c>
      <c r="B55" s="4" t="s">
        <f>=HYPERLINK("https://leilaoonline.net/lote/detalhe/309794", "CAMINHONETE FORD F-4000 4X4 P - ANO 2016/2017 - BRANCA - EQP.02001430 - LOC. IVINHEMA/ MS")</f>
      </c>
      <c r="C55" s="4" t="inlineStr">
        <is>
          <t>Vendido</t>
        </is>
      </c>
      <c r="D55" s="4" t="inlineStr">
        <is>
          <t>77</t>
        </is>
      </c>
      <c r="E55" s="5" t="inlineStr">
        <is>
          <t>97.000,00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=HYPERLINK("https://leilaoonline.net/lote/detalhe/309192", "2013")</f>
      </c>
      <c r="B56" s="4" t="s">
        <f>=HYPERLINK("https://leilaoonline.net/lote/detalhe/309192", "TRATOR J.DEERE 7195J ; ANO 2014. - EQP.02003176. - LOC. IVINHEMA/ MS ")</f>
      </c>
      <c r="C56" s="4" t="inlineStr">
        <is>
          <t>Vendido</t>
        </is>
      </c>
      <c r="D56" s="4" t="inlineStr">
        <is>
          <t>2</t>
        </is>
      </c>
      <c r="E56" s="5" t="inlineStr">
        <is>
          <t>77.500,00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=HYPERLINK("https://leilaoonline.net/lote/detalhe/309193", "2014")</f>
      </c>
      <c r="B57" s="4" t="s">
        <f>=HYPERLINK("https://leilaoonline.net/lote/detalhe/309193", "TRATOR J.DEERE 7195J ; ANO 2016. - EQP.02003278. - LOC. IVINHEMA/ MS ")</f>
      </c>
      <c r="C57" s="4" t="inlineStr">
        <is>
          <t>Vendido</t>
        </is>
      </c>
      <c r="D57" s="4" t="inlineStr">
        <is>
          <t>1</t>
        </is>
      </c>
      <c r="E57" s="5" t="inlineStr">
        <is>
          <t>90.000,00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=HYPERLINK("https://leilaoonline.net/lote/detalhe/309194", "2015")</f>
      </c>
      <c r="B58" s="4" t="s">
        <f>=HYPERLINK("https://leilaoonline.net/lote/detalhe/309194", "REBOQUE RANDON SR CT; ANO 2012/2013; AMARELA (CARROCERIA PRANCHA). - EQP.02010616. - LOC. IVINHEMA/MS")</f>
      </c>
      <c r="C58" s="4" t="inlineStr">
        <is>
          <t>Vendido</t>
        </is>
      </c>
      <c r="D58" s="4" t="inlineStr">
        <is>
          <t>20</t>
        </is>
      </c>
      <c r="E58" s="5" t="inlineStr">
        <is>
          <t>111.000,00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=HYPERLINK("https://leilaoonline.net/lote/detalhe/309195", "2016")</f>
      </c>
      <c r="B59" s="4" t="s">
        <f>=HYPERLINK("https://leilaoonline.net/lote/detalhe/309195", "MOTO HONDA/NXR160 BROS ESDD; ANO 2024/2024; VERMELHA. - EQP.20124003. - LOC. IVINHEMA/MS")</f>
      </c>
      <c r="C59" s="4" t="inlineStr">
        <is>
          <t>Vendido</t>
        </is>
      </c>
      <c r="D59" s="4" t="inlineStr">
        <is>
          <t>24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=HYPERLINK("https://leilaoonline.net/lote/detalhe/309196", "2017")</f>
      </c>
      <c r="B60" s="4" t="s">
        <f>=HYPERLINK("https://leilaoonline.net/lote/detalhe/309196", "TRATOR J.DEERE 7195J ; ANO 2014. - EQP.02003182. - LOC. IVINHEMA/ MS ")</f>
      </c>
      <c r="C60" s="4" t="inlineStr">
        <is>
          <t>Vendido</t>
        </is>
      </c>
      <c r="D60" s="4" t="inlineStr">
        <is>
          <t>1</t>
        </is>
      </c>
      <c r="E60" s="5" t="inlineStr">
        <is>
          <t>80.000,00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=HYPERLINK("https://leilaoonline.net/lote/detalhe/309197", "2019")</f>
      </c>
      <c r="B61" s="4" t="s">
        <f>=HYPERLINK("https://leilaoonline.net/lote/detalhe/309197", "TRANSBORDO ATA  ANTONIOSI 10500; ANO 2012. - EQP.02010766. - LOC. IVINHEMA/MS")</f>
      </c>
      <c r="C61" s="4" t="inlineStr">
        <is>
          <t>Vendido</t>
        </is>
      </c>
      <c r="D61" s="4" t="inlineStr">
        <is>
          <t>5</t>
        </is>
      </c>
      <c r="E61" s="5" t="inlineStr">
        <is>
          <t>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=HYPERLINK("https://leilaoonline.net/lote/detalhe/309199", "2020")</f>
      </c>
      <c r="B62" s="4" t="s">
        <f>=HYPERLINK("https://leilaoonline.net/lote/detalhe/309199", "TRATOR J.DEERE 7195J ; ANO 2016. - EQP.2003260. - LOC. IVINHEMA/ MS ")</f>
      </c>
      <c r="C62" s="4" t="inlineStr">
        <is>
          <t>Vendido</t>
        </is>
      </c>
      <c r="D62" s="4" t="inlineStr">
        <is>
          <t>1</t>
        </is>
      </c>
      <c r="E62" s="5" t="inlineStr">
        <is>
          <t>90.000,00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=HYPERLINK("https://leilaoonline.net/lote/detalhe/309200", "2021")</f>
      </c>
      <c r="B63" s="4" t="s">
        <f>=HYPERLINK("https://leilaoonline.net/lote/detalhe/309200", "PLANTADORA DE CANA 4 LINHAS PBDG-04; ANO 2019. - EQP.02009126. - LOC. IVINHEMA/MS")</f>
      </c>
      <c r="C63" s="4" t="inlineStr">
        <is>
          <t>Vendido</t>
        </is>
      </c>
      <c r="D63" s="4" t="inlineStr">
        <is>
          <t>1</t>
        </is>
      </c>
      <c r="E63" s="5" t="inlineStr">
        <is>
          <t>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=HYPERLINK("https://leilaoonline.net/lote/detalhe/309201", "2022")</f>
      </c>
      <c r="B64" s="4" t="s">
        <f>=HYPERLINK("https://leilaoonline.net/lote/detalhe/309201", "TRATOR J.DEERE 7195J ; ANO 2016. - EQP.02003312. - LOC. IVINHEMA/ MS ")</f>
      </c>
      <c r="C64" s="4" t="inlineStr">
        <is>
          <t>Vendido</t>
        </is>
      </c>
      <c r="D64" s="4" t="inlineStr">
        <is>
          <t>1</t>
        </is>
      </c>
      <c r="E64" s="5" t="inlineStr">
        <is>
          <t>90.000,00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=HYPERLINK("https://leilaoonline.net/lote/detalhe/309202", "2023")</f>
      </c>
      <c r="B65" s="4" t="s">
        <f>=HYPERLINK("https://leilaoonline.net/lote/detalhe/309202", "CARRETA DE IRRIGAÇÃO; ANO 2013. - EQP.02010851. - LOC. IVINHEMA/MS")</f>
      </c>
      <c r="C65" s="4" t="inlineStr">
        <is>
          <t>Vendido</t>
        </is>
      </c>
      <c r="D65" s="4" t="inlineStr">
        <is>
          <t>4</t>
        </is>
      </c>
      <c r="E65" s="5" t="inlineStr">
        <is>
          <t>8.000,00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=HYPERLINK("https://leilaoonline.net/lote/detalhe/309203", "2024")</f>
      </c>
      <c r="B66" s="4" t="s">
        <f>=HYPERLINK("https://leilaoonline.net/lote/detalhe/309203", "TRATOR J.DEERE 7195J ; ANO 2016. - EQP.02003289. - LOC. IVINHEMA/ MS ")</f>
      </c>
      <c r="C66" s="4" t="inlineStr">
        <is>
          <t>Vendido</t>
        </is>
      </c>
      <c r="D66" s="4" t="inlineStr">
        <is>
          <t>1</t>
        </is>
      </c>
      <c r="E66" s="5" t="inlineStr">
        <is>
          <t>90.000,00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=HYPERLINK("https://leilaoonline.net/lote/detalhe/309205", "2026")</f>
      </c>
      <c r="B67" s="4" t="s">
        <f>=HYPERLINK("https://leilaoonline.net/lote/detalhe/309205", "TRATOR J.DEERE 7195J ; ANO 2016. - EQP.02003307. - LOC. IVINHEMA/ MS ")</f>
      </c>
      <c r="C67" s="4" t="inlineStr">
        <is>
          <t>Vendido</t>
        </is>
      </c>
      <c r="D67" s="4" t="inlineStr">
        <is>
          <t>1</t>
        </is>
      </c>
      <c r="E67" s="5" t="inlineStr">
        <is>
          <t>90.000,00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=HYPERLINK("https://leilaoonline.net/lote/detalhe/309206", "2027")</f>
      </c>
      <c r="B68" s="4" t="s">
        <f>=HYPERLINK("https://leilaoonline.net/lote/detalhe/309206", "COLHEDORA CASE A8800; ANO 2012. - EQP.02004058. - LOC. IVINHEMA/MS")</f>
      </c>
      <c r="C68" s="4" t="inlineStr">
        <is>
          <t>Vendido</t>
        </is>
      </c>
      <c r="D68" s="4" t="inlineStr">
        <is>
          <t>32</t>
        </is>
      </c>
      <c r="E68" s="5" t="inlineStr">
        <is>
          <t>56.000,00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=HYPERLINK("https://leilaoonline.net/lote/detalhe/309207", "2028")</f>
      </c>
      <c r="B69" s="4" t="s">
        <f>=HYPERLINK("https://leilaoonline.net/lote/detalhe/309207", "TRATOR PUMA 225; ANO 2013. - EQP.02003133. - LOC. IVINHEMA/MS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=HYPERLINK("https://leilaoonline.net/lote/detalhe/309208", "2029")</f>
      </c>
      <c r="B70" s="4" t="s">
        <f>=HYPERLINK("https://leilaoonline.net/lote/detalhe/309208", "COLHEDORA CASE A8800; ANO 2012. - EQP.02004070. - LOC. IVINHEMA/MS")</f>
      </c>
      <c r="C70" s="4" t="inlineStr">
        <is>
          <t>Vendido</t>
        </is>
      </c>
      <c r="D70" s="4" t="inlineStr">
        <is>
          <t>42</t>
        </is>
      </c>
      <c r="E70" s="5" t="inlineStr">
        <is>
          <t>66.000,00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=HYPERLINK("https://leilaoonline.net/lote/detalhe/309209", "2030")</f>
      </c>
      <c r="B71" s="4" t="s">
        <f>=HYPERLINK("https://leilaoonline.net/lote/detalhe/309209", "TRATOR PUMA 200; ANO 2017. - EQP.02003378. - LOC. IVINHEMA/MS")</f>
      </c>
      <c r="C71" s="4" t="inlineStr">
        <is>
          <t>Vendido</t>
        </is>
      </c>
      <c r="D71" s="4" t="inlineStr">
        <is>
          <t>5</t>
        </is>
      </c>
      <c r="E71" s="5" t="inlineStr">
        <is>
          <t>80.000,00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=HYPERLINK("https://leilaoonline.net/lote/detalhe/309210", "2031")</f>
      </c>
      <c r="B72" s="4" t="s">
        <f>=HYPERLINK("https://leilaoonline.net/lote/detalhe/309210", "COLHEDORA CASE A8800; ANO 2014. - EQP.02004083. - LOC. IVINHEMA/MS")</f>
      </c>
      <c r="C72" s="4" t="inlineStr">
        <is>
          <t>Vendido</t>
        </is>
      </c>
      <c r="D72" s="4" t="inlineStr">
        <is>
          <t>42</t>
        </is>
      </c>
      <c r="E72" s="5" t="inlineStr">
        <is>
          <t>66.000,00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=HYPERLINK("https://leilaoonline.net/lote/detalhe/309211", "2032")</f>
      </c>
      <c r="B73" s="4" t="s">
        <f>=HYPERLINK("https://leilaoonline.net/lote/detalhe/309211", "TRATOR J.DEERE 7195J ; ANO 2014. - EQP.02003174. - LOC. IVINHEMA/ MS ")</f>
      </c>
      <c r="C73" s="4" t="inlineStr">
        <is>
          <t>Vendido</t>
        </is>
      </c>
      <c r="D73" s="4" t="inlineStr">
        <is>
          <t>1</t>
        </is>
      </c>
      <c r="E73" s="5" t="inlineStr">
        <is>
          <t>75.000,00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=HYPERLINK("https://leilaoonline.net/lote/detalhe/309212", "2033")</f>
      </c>
      <c r="B74" s="4" t="s">
        <f>=HYPERLINK("https://leilaoonline.net/lote/detalhe/309212", "COLHEDORA CASE A8810; ANO 2018. - EQP.02004153. - LOC. IVINHEMA/MS")</f>
      </c>
      <c r="C74" s="4" t="inlineStr">
        <is>
          <t>Vendido</t>
        </is>
      </c>
      <c r="D74" s="4" t="inlineStr">
        <is>
          <t>32</t>
        </is>
      </c>
      <c r="E74" s="5" t="inlineStr">
        <is>
          <t>197.500,00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=HYPERLINK("https://leilaoonline.net/lote/detalhe/309213", "2034")</f>
      </c>
      <c r="B75" s="4" t="s">
        <f>=HYPERLINK("https://leilaoonline.net/lote/detalhe/309213", "TRATOR J.DEERE 7195J ; ANO 2014. - EQP.02003179. - LOC. IVINHEMA/ MS ")</f>
      </c>
      <c r="C75" s="4" t="inlineStr">
        <is>
          <t>Vendido</t>
        </is>
      </c>
      <c r="D75" s="4" t="inlineStr">
        <is>
          <t>2</t>
        </is>
      </c>
      <c r="E75" s="5" t="inlineStr">
        <is>
          <t>77.500,00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=HYPERLINK("https://leilaoonline.net/lote/detalhe/309214", "2035")</f>
      </c>
      <c r="B76" s="4" t="s">
        <f>=HYPERLINK("https://leilaoonline.net/lote/detalhe/309214", "CAMINHÃO M.BENZ/ATRON 2729 6X4; ANO 2013/2013; BRANCA. - EQP.02002156. - LOC. IVINHEMA/MS")</f>
      </c>
      <c r="C76" s="4" t="inlineStr">
        <is>
          <t>Vendido</t>
        </is>
      </c>
      <c r="D76" s="4" t="inlineStr">
        <is>
          <t>95</t>
        </is>
      </c>
      <c r="E76" s="5" t="inlineStr">
        <is>
          <t>159.000,00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=HYPERLINK("https://leilaoonline.net/lote/detalhe/309215", "2036")</f>
      </c>
      <c r="B77" s="4" t="s">
        <f>=HYPERLINK("https://leilaoonline.net/lote/detalhe/309215", "TRATOR J.DEERE 7195J ; ANO 2014. - EQP.02003180. - LOC. IVINHEMA/ MS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80.000,00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=HYPERLINK("https://leilaoonline.net/lote/detalhe/312587", "2037")</f>
      </c>
      <c r="B78" s="4" t="s">
        <f>=HYPERLINK("https://leilaoonline.net/lote/detalhe/312587", "COLHEDORA CASE A8810; ANO 2018. - EQP.02004137. - LOC. IVINHEMA/MS")</f>
      </c>
      <c r="C78" s="4" t="inlineStr">
        <is>
          <t>Vendido</t>
        </is>
      </c>
      <c r="D78" s="4" t="inlineStr">
        <is>
          <t>30</t>
        </is>
      </c>
      <c r="E78" s="5" t="inlineStr">
        <is>
          <t>192.500,00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=HYPERLINK("https://leilaoonline.net/lote/detalhe/309218", "2038")</f>
      </c>
      <c r="B79" s="4" t="s">
        <f>=HYPERLINK("https://leilaoonline.net/lote/detalhe/309218", "TRATOR J.DEERE 7195J ; ANO 2016. - EQP.02003317. - LOC. IVINHEMA/ MS ")</f>
      </c>
      <c r="C79" s="4" t="inlineStr">
        <is>
          <t>Vendido</t>
        </is>
      </c>
      <c r="D79" s="4" t="inlineStr">
        <is>
          <t>3</t>
        </is>
      </c>
      <c r="E79" s="5" t="inlineStr">
        <is>
          <t>95.000,00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=HYPERLINK("https://leilaoonline.net/lote/detalhe/309219", "2039")</f>
      </c>
      <c r="B80" s="4" t="s">
        <f>=HYPERLINK("https://leilaoonline.net/lote/detalhe/309219", "MOTO HONDA/NXR160 BROS ESDD; ANO 2024/2024; VERMELHA. - EQP. 20124005. - LOC. IVINHEMA/MS")</f>
      </c>
      <c r="C80" s="4" t="inlineStr">
        <is>
          <t>Vendido</t>
        </is>
      </c>
      <c r="D80" s="4" t="inlineStr">
        <is>
          <t>21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=HYPERLINK("https://leilaoonline.net/lote/detalhe/309217", "36001")</f>
      </c>
      <c r="B81" s="4" t="s">
        <f>=HYPERLINK("https://leilaoonline.net/lote/detalhe/309217", "COLHEDORA J. DEERE CH570 - ANO 2016 - EQP.02004120 - LOC. IVINHEMA/MS")</f>
      </c>
      <c r="C81" s="4" t="inlineStr">
        <is>
          <t>Vendido</t>
        </is>
      </c>
      <c r="D81" s="4" t="inlineStr">
        <is>
          <t>44</t>
        </is>
      </c>
      <c r="E81" s="5" t="inlineStr">
        <is>
          <t>73.000,00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=HYPERLINK("https://leilaoonline.net/lote/detalhe/310860", "36002")</f>
      </c>
      <c r="B82" s="4" t="s">
        <f>=HYPERLINK("https://leilaoonline.net/lote/detalhe/310860", "COLHEDORA JOHN DEERE CH570 - ANO 2016 - EQP.2004123 - LOC. MONTE BELO/ MG")</f>
      </c>
      <c r="C82" s="4" t="inlineStr">
        <is>
          <t>Vendido</t>
        </is>
      </c>
      <c r="D82" s="4" t="inlineStr">
        <is>
          <t>10</t>
        </is>
      </c>
      <c r="E82" s="5" t="inlineStr">
        <is>
          <t>47.000,00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=HYPERLINK("https://leilaoonline.net/lote/detalhe/310861", "36003")</f>
      </c>
      <c r="B83" s="4" t="s">
        <f>=HYPERLINK("https://leilaoonline.net/lote/detalhe/310861", "COLHEDORA JOHN DEERE CH570 - ANO 2016 - EQP.2004124 - LOC. MONTE BELO/ 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41.000,00</t>
        </is>
      </c>
      <c r="F8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2026-07-23T00:24:53.00Z</dcterms:created>
  <dc:creator>Tellks Tecnologia</dc:creator>
  <cp:revision>0</cp:revision>
</cp:coreProperties>
</file>