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MISCELÂNEA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07/11/2025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=HYPERLINK("https://leilaoonline.net/lote/detalhe/306646", "000")</f>
      </c>
      <c r="B11" s="4" t="s">
        <f>=HYPERLINK("https://leilaoonline.net/lote/detalhe/306646", "CHAVE SECCIONADORA CEBEL COM FUSÍVEIS")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200,00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=HYPERLINK("https://leilaoonline.net/lote/detalhe/304723", "001")</f>
      </c>
      <c r="B12" s="4" t="s">
        <f>=HYPERLINK("https://leilaoonline.net/lote/detalhe/304723", "Impressora Multifuncional Ricoh MP 5210")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600,00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=HYPERLINK("https://leilaoonline.net/lote/detalhe/304724", "002")</f>
      </c>
      <c r="B13" s="4" t="s">
        <f>=HYPERLINK("https://leilaoonline.net/lote/detalhe/304724", "Impressora Multifuncional Ricoh MP 5210 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600,00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=HYPERLINK("https://leilaoonline.net/lote/detalhe/304725", "003")</f>
      </c>
      <c r="B14" s="4" t="s">
        <f>=HYPERLINK("https://leilaoonline.net/lote/detalhe/304725", "Impressora Multifuncional Ricoh MP 5210 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600,00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=HYPERLINK("https://leilaoonline.net/lote/detalhe/304726", "004")</f>
      </c>
      <c r="B15" s="4" t="s">
        <f>=HYPERLINK("https://leilaoonline.net/lote/detalhe/304726", "Impressora Multifuncional Ricoh MP 5210. Unidade de chão com rodízios (com bandejas adicionais)")</f>
      </c>
      <c r="C15" s="4" t="inlineStr">
        <is>
          <t>Vendido</t>
        </is>
      </c>
      <c r="D15" s="4" t="inlineStr">
        <is>
          <t>1</t>
        </is>
      </c>
      <c r="E15" s="5" t="inlineStr">
        <is>
          <t>650,00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=HYPERLINK("https://leilaoonline.net/lote/detalhe/304727", "005")</f>
      </c>
      <c r="B16" s="4" t="s">
        <f>=HYPERLINK("https://leilaoonline.net/lote/detalhe/304727", "LANCHA DIAMAR ANO 1993  23 PÉS ( 7,60MTS) MOTOR CARBURADO 200HP / COM TOLDO/ REBOQUE/FERREIRA   2 EIXOS ANO 20/21  ( DOC. OK)")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90.000,00</t>
        </is>
      </c>
      <c r="F16" s="4" t="inlineStr">
        <is>
          <t>350.00</t>
        </is>
      </c>
    </row>
    <row collapsed="false" customFormat="false" customHeight="false" hidden="false" ht="12.1" outlineLevel="0" r="17">
      <c r="A17" s="5" t="s">
        <f>=HYPERLINK("https://leilaoonline.net/lote/detalhe/305218", "006")</f>
      </c>
      <c r="B17" s="4" t="s">
        <f>=HYPERLINK("https://leilaoonline.net/lote/detalhe/305218", "APROX. 40 UN.. - DIVERSOS EQUIPAMENTOS INDUSTRIAIS, FORNO, MICROSCÓPIO (lote 01)")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1.000,00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=HYPERLINK("https://leilaoonline.net/lote/detalhe/304592", "008")</f>
      </c>
      <c r="B18" s="4" t="s">
        <f>=HYPERLINK("https://leilaoonline.net/lote/detalhe/304592", "VW/GOL CL 1.6 MI  ANO 1998/1999 GASOLINA COR BRANCA- FUNCIONANDO (no estado)")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9.500,00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=HYPERLINK("https://leilaoonline.net/lote/detalhe/304720", "009")</f>
      </c>
      <c r="B19" s="4" t="s">
        <f>=HYPERLINK("https://leilaoonline.net/lote/detalhe/304720", "TOYOTA BANDEIRANTES - PRATA - ANO 1983")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=HYPERLINK("https://leilaoonline.net/lote/detalhe/304468", "010")</f>
      </c>
      <c r="B20" s="4" t="s">
        <f>=HYPERLINK("https://leilaoonline.net/lote/detalhe/304468", " Lote com Placas de Computador, processadores, roteadores, gabinetes de TV, cooler, modem, fontes, leitores de CD/DVD/ e leitores de cartão. Veja relação de itens.")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=HYPERLINK("https://leilaoonline.net/lote/detalhe/304470", "011")</f>
      </c>
      <c r="B21" s="4" t="s">
        <f>=HYPERLINK("https://leilaoonline.net/lote/detalhe/304470", " Lote com TVs, Placas de TVs, autofalantes de TVs, Placas de wi-fi, PLACA DE CAPTURA PIXEVIEW, e Placas Diversas. Veja relação de itens.")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=HYPERLINK("https://leilaoonline.net/lote/detalhe/304732", "012")</f>
      </c>
      <c r="B22" s="4" t="s">
        <f>=HYPERLINK("https://leilaoonline.net/lote/detalhe/304732", "[ VÍDEO ] FORD / RANGER LTD CD4  32  LIMITED. - ANO 2013/2014 - DIESEL - COR PRETA  - DOC. OK  - AUTOMÁTICA  (MOTOR DESMONTADO)")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=HYPERLINK("https://leilaoonline.net/lote/detalhe/304475", "013")</f>
      </c>
      <c r="B23" s="4" t="s">
        <f>=HYPERLINK("https://leilaoonline.net/lote/detalhe/304475", " Acessórios Diversos - Pós hospitalares - Vide relação em anexo.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=HYPERLINK("https://leilaoonline.net/lote/detalhe/304721", "016")</f>
      </c>
      <c r="B24" s="4" t="s">
        <f>=HYPERLINK("https://leilaoonline.net/lote/detalhe/304721", "Peças em louça da década de 40")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=HYPERLINK("https://leilaoonline.net/lote/detalhe/304528", "017")</f>
      </c>
      <c r="B25" s="4" t="s">
        <f>=HYPERLINK("https://leilaoonline.net/lote/detalhe/304528", "01 UNIDADE DE BARRIL DE CARVALHO DE 200 LITROS.")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=HYPERLINK("https://leilaoonline.net/lote/detalhe/304464", "019")</f>
      </c>
      <c r="B26" s="4" t="s">
        <f>=HYPERLINK("https://leilaoonline.net/lote/detalhe/304464", "Caixa de direção de paleteira. Sem teste")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110,00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=HYPERLINK("https://leilaoonline.net/lote/detalhe/304463", "020")</f>
      </c>
      <c r="B27" s="4" t="s">
        <f>=HYPERLINK("https://leilaoonline.net/lote/detalhe/304463", "Lote de manequins de fibra com avarias.")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110,00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=HYPERLINK("https://leilaoonline.net/lote/detalhe/304479", "023")</f>
      </c>
      <c r="B28" s="4" t="s">
        <f>=HYPERLINK("https://leilaoonline.net/lote/detalhe/304479", "APROX. 142 ITENS: IMPRESSORAS, MONITORES, SCANER. CONFIRA RELAÇÃO")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=HYPERLINK("https://leilaoonline.net/lote/detalhe/304481", "042")</f>
      </c>
      <c r="B29" s="4" t="s">
        <f>=HYPERLINK("https://leilaoonline.net/lote/detalhe/304481", " 01 UN. - MOTOR 10 HP 380/660")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=HYPERLINK("https://leilaoonline.net/lote/detalhe/304482", "043")</f>
      </c>
      <c r="B30" s="4" t="s">
        <f>=HYPERLINK("https://leilaoonline.net/lote/detalhe/304482", " 01 UN. - MOTOR 10 HP 380/660")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=HYPERLINK("https://leilaoonline.net/lote/detalhe/304529", "045")</f>
      </c>
      <c r="B31" s="4" t="s">
        <f>=HYPERLINK("https://leilaoonline.net/lote/detalhe/304529", "COMPRESSOR DE AR INSENTO DE OLEO")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110,00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=HYPERLINK("https://leilaoonline.net/lote/detalhe/304530", "047")</f>
      </c>
      <c r="B32" s="4" t="s">
        <f>=HYPERLINK("https://leilaoonline.net/lote/detalhe/304530", "APROX. 250 UNIDADES APOIO DE TECLADO E MOUSE  - Medidas : 66x33x3")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4.000,00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=HYPERLINK("https://leilaoonline.net/lote/detalhe/304480", "048")</f>
      </c>
      <c r="B33" s="4" t="s">
        <f>=HYPERLINK("https://leilaoonline.net/lote/detalhe/304480", " 02 FRITADEIRAS A GÁS")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2.100,00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=HYPERLINK("https://leilaoonline.net/lote/detalhe/304512", "066")</f>
      </c>
      <c r="B34" s="4" t="s">
        <f>=HYPERLINK("https://leilaoonline.net/lote/detalhe/304512", " Bomba inox com motor trifásico")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3.500,00</t>
        </is>
      </c>
      <c r="F34" s="4" t="inlineStr">
        <is>
          <t>350.00</t>
        </is>
      </c>
    </row>
    <row collapsed="false" customFormat="false" customHeight="false" hidden="false" ht="12.1" outlineLevel="0" r="35">
      <c r="A35" s="5" t="s">
        <f>=HYPERLINK("https://leilaoonline.net/lote/detalhe/304507", "067")</f>
      </c>
      <c r="B35" s="4" t="s">
        <f>=HYPERLINK("https://leilaoonline.net/lote/detalhe/304507", " Máquina de café /capuccino 110 v")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220,00</t>
        </is>
      </c>
      <c r="F35" s="4" t="inlineStr">
        <is>
          <t>75.00</t>
        </is>
      </c>
    </row>
    <row collapsed="false" customFormat="false" customHeight="false" hidden="false" ht="12.1" outlineLevel="0" r="36">
      <c r="A36" s="5" t="s">
        <f>=HYPERLINK("https://leilaoonline.net/lote/detalhe/304505", "087")</f>
      </c>
      <c r="B36" s="4" t="s">
        <f>=HYPERLINK("https://leilaoonline.net/lote/detalhe/304505", " Injetora de poliuretano precisa de reparos")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4.000,00</t>
        </is>
      </c>
      <c r="F36" s="4" t="inlineStr">
        <is>
          <t>450.00</t>
        </is>
      </c>
    </row>
    <row collapsed="false" customFormat="false" customHeight="false" hidden="false" ht="12.1" outlineLevel="0" r="37">
      <c r="A37" s="5" t="s">
        <f>=HYPERLINK("https://leilaoonline.net/lote/detalhe/304666", "088")</f>
      </c>
      <c r="B37" s="4" t="s">
        <f>=HYPERLINK("https://leilaoonline.net/lote/detalhe/304666", " Compressor wayne 60 pes com motor de 15 hp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=HYPERLINK("https://leilaoonline.net/lote/detalhe/304510", "089")</f>
      </c>
      <c r="B38" s="4" t="s">
        <f>=HYPERLINK("https://leilaoonline.net/lote/detalhe/304510", " Dois projetores antigos")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=HYPERLINK("https://leilaoonline.net/lote/detalhe/304511", "090")</f>
      </c>
      <c r="B39" s="4" t="s">
        <f>=HYPERLINK("https://leilaoonline.net/lote/detalhe/304511", " Caixa registradora ano 70")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=HYPERLINK("https://leilaoonline.net/lote/detalhe/304509", "091")</f>
      </c>
      <c r="B40" s="4" t="s">
        <f>=HYPERLINK("https://leilaoonline.net/lote/detalhe/304509", " Suqueira antiga 110v")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=HYPERLINK("https://leilaoonline.net/lote/detalhe/304508", "092")</f>
      </c>
      <c r="B41" s="4" t="s">
        <f>=HYPERLINK("https://leilaoonline.net/lote/detalhe/304508", " Máquina de sorvete e milk shake 220 v - sem teste no estado")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3.500,00</t>
        </is>
      </c>
      <c r="F41" s="4" t="inlineStr">
        <is>
          <t>450.00</t>
        </is>
      </c>
    </row>
    <row collapsed="false" customFormat="false" customHeight="false" hidden="false" ht="12.1" outlineLevel="0" r="42">
      <c r="A42" s="5" t="s">
        <f>=HYPERLINK("https://leilaoonline.net/lote/detalhe/304644", "094")</f>
      </c>
      <c r="B42" s="4" t="s">
        <f>=HYPERLINK("https://leilaoonline.net/lote/detalhe/304644", " Chopeira a gelo")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30.00</t>
        </is>
      </c>
    </row>
    <row collapsed="false" customFormat="false" customHeight="false" hidden="false" ht="12.1" outlineLevel="0" r="43">
      <c r="A43" s="5" t="s">
        <f>=HYPERLINK("https://leilaoonline.net/lote/detalhe/304645", "095")</f>
      </c>
      <c r="B43" s="4" t="s">
        <f>=HYPERLINK("https://leilaoonline.net/lote/detalhe/304645", " Maquina para marcenaria")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1.750,00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=HYPERLINK("https://leilaoonline.net/lote/detalhe/304663", "096")</f>
      </c>
      <c r="B44" s="4" t="s">
        <f>=HYPERLINK("https://leilaoonline.net/lote/detalhe/304663", " Perfuradora de papel eletrico")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560,00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=HYPERLINK("https://leilaoonline.net/lote/detalhe/304506", "097")</f>
      </c>
      <c r="B45" s="4" t="s">
        <f>=HYPERLINK("https://leilaoonline.net/lote/detalhe/304506", " 6 unid.Base de tv")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150,00</t>
        </is>
      </c>
      <c r="F45" s="4" t="inlineStr">
        <is>
          <t>30.00</t>
        </is>
      </c>
    </row>
    <row collapsed="false" customFormat="false" customHeight="false" hidden="false" ht="12.1" outlineLevel="0" r="46">
      <c r="A46" s="5" t="s">
        <f>=HYPERLINK("https://leilaoonline.net/lote/detalhe/304654", "098")</f>
      </c>
      <c r="B46" s="4" t="s">
        <f>=HYPERLINK("https://leilaoonline.net/lote/detalhe/304654", " Amassadeira rapida 15 kg trifasica no estado -")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=HYPERLINK("https://leilaoonline.net/lote/detalhe/304563", "099")</f>
      </c>
      <c r="B47" s="4" t="s">
        <f>=HYPERLINK("https://leilaoonline.net/lote/detalhe/304563", " Multi split springer dutado 4 tr 220 v trifásico")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3.000,00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=HYPERLINK("https://leilaoonline.net/lote/detalhe/304661", "100")</f>
      </c>
      <c r="B48" s="4" t="s">
        <f>=HYPERLINK("https://leilaoonline.net/lote/detalhe/304661", " 50 un. meias la e 50 toucas lã -produto sem uso")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560,00</t>
        </is>
      </c>
      <c r="F48" s="4" t="inlineStr">
        <is>
          <t>20.00</t>
        </is>
      </c>
    </row>
    <row collapsed="false" customFormat="false" customHeight="false" hidden="false" ht="12.1" outlineLevel="0" r="49">
      <c r="A49" s="5" t="s">
        <f>=HYPERLINK("https://leilaoonline.net/lote/detalhe/304651", "101")</f>
      </c>
      <c r="B49" s="4" t="s">
        <f>=HYPERLINK("https://leilaoonline.net/lote/detalhe/304651", " Sucata de 2 un. condensadoras 5 hp")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=HYPERLINK("https://leilaoonline.net/lote/detalhe/304565", "102")</f>
      </c>
      <c r="B50" s="4" t="s">
        <f>=HYPERLINK("https://leilaoonline.net/lote/detalhe/304565", " 4 enceradeiras industrial")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=HYPERLINK("https://leilaoonline.net/lote/detalhe/304567", "103")</f>
      </c>
      <c r="B51" s="4" t="s">
        <f>=HYPERLINK("https://leilaoonline.net/lote/detalhe/304567", " Coifa galvanizada 2 metros")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850,00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=HYPERLINK("https://leilaoonline.net/lote/detalhe/304568", "104")</f>
      </c>
      <c r="B52" s="4" t="s">
        <f>=HYPERLINK("https://leilaoonline.net/lote/detalhe/304568", " purificador")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150,00</t>
        </is>
      </c>
      <c r="F52" s="4" t="inlineStr">
        <is>
          <t>20.00</t>
        </is>
      </c>
    </row>
    <row collapsed="false" customFormat="false" customHeight="false" hidden="false" ht="12.1" outlineLevel="0" r="53">
      <c r="A53" s="5" t="s">
        <f>=HYPERLINK("https://leilaoonline.net/lote/detalhe/304648", "105")</f>
      </c>
      <c r="B53" s="4" t="s">
        <f>=HYPERLINK("https://leilaoonline.net/lote/detalhe/304648", " Maquina produtora de salgados sem teste /pegou enchente - no estado")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1.260,00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=HYPERLINK("https://leilaoonline.net/lote/detalhe/304561", "106")</f>
      </c>
      <c r="B54" s="4" t="s">
        <f>=HYPERLINK("https://leilaoonline.net/lote/detalhe/304561", " 3 pçs para chopeira torneiras e extratora")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380,00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=HYPERLINK("https://leilaoonline.net/lote/detalhe/304564", "107")</f>
      </c>
      <c r="B55" s="4" t="s">
        <f>=HYPERLINK("https://leilaoonline.net/lote/detalhe/304564", " Helice de inox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780,00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=HYPERLINK("https://leilaoonline.net/lote/detalhe/304562", "108")</f>
      </c>
      <c r="B56" s="4" t="s">
        <f>=HYPERLINK("https://leilaoonline.net/lote/detalhe/304562", " Checkaut 2 metros")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750,00</t>
        </is>
      </c>
      <c r="F56" s="4" t="inlineStr">
        <is>
          <t>30.00</t>
        </is>
      </c>
    </row>
    <row collapsed="false" customFormat="false" customHeight="false" hidden="false" ht="12.1" outlineLevel="0" r="57">
      <c r="A57" s="5" t="s">
        <f>=HYPERLINK("https://leilaoonline.net/lote/detalhe/304649", "110")</f>
      </c>
      <c r="B57" s="4" t="s">
        <f>=HYPERLINK("https://leilaoonline.net/lote/detalhe/304649", " Ventilador ou exautor industrial motor weg -no estado sem teste")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420,00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=HYPERLINK("https://leilaoonline.net/lote/detalhe/304660", "111")</f>
      </c>
      <c r="B58" s="4" t="s">
        <f>=HYPERLINK("https://leilaoonline.net/lote/detalhe/304660", " Marcador eletrico 220 v")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245,00</t>
        </is>
      </c>
      <c r="F58" s="4" t="inlineStr">
        <is>
          <t>20.00</t>
        </is>
      </c>
    </row>
    <row collapsed="false" customFormat="false" customHeight="false" hidden="false" ht="12.1" outlineLevel="0" r="59">
      <c r="A59" s="5" t="s">
        <f>=HYPERLINK("https://leilaoonline.net/lote/detalhe/304639", "112")</f>
      </c>
      <c r="B59" s="4" t="s">
        <f>=HYPERLINK("https://leilaoonline.net/lote/detalhe/304639", " Forno turbo 8 esteiras")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=HYPERLINK("https://leilaoonline.net/lote/detalhe/304647", "113")</f>
      </c>
      <c r="B60" s="4" t="s">
        <f>=HYPERLINK("https://leilaoonline.net/lote/detalhe/304647", " 1 tanque 20 pes /motor eletrico e dois cabeçotes de compressor (sem teste no estado 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2.450,00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=HYPERLINK("https://leilaoonline.net/lote/detalhe/304640", "114")</f>
      </c>
      <c r="B61" s="4" t="s">
        <f>=HYPERLINK("https://leilaoonline.net/lote/detalhe/304640", " 5 un. cubas de pia em inox")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200,00</t>
        </is>
      </c>
      <c r="F61" s="4" t="inlineStr">
        <is>
          <t>20.00</t>
        </is>
      </c>
    </row>
    <row collapsed="false" customFormat="false" customHeight="false" hidden="false" ht="12.1" outlineLevel="0" r="62">
      <c r="A62" s="5" t="s">
        <f>=HYPERLINK("https://leilaoonline.net/lote/detalhe/304513", "115")</f>
      </c>
      <c r="B62" s="4" t="s">
        <f>=HYPERLINK("https://leilaoonline.net/lote/detalhe/304513", " Sucata de fatiador de frios")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=HYPERLINK("https://leilaoonline.net/lote/detalhe/304515", "116")</f>
      </c>
      <c r="B63" s="4" t="s">
        <f>=HYPERLINK("https://leilaoonline.net/lote/detalhe/304515", " 2 Mini tvs")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=HYPERLINK("https://leilaoonline.net/lote/detalhe/304517", "117")</f>
      </c>
      <c r="B64" s="4" t="s">
        <f>=HYPERLINK("https://leilaoonline.net/lote/detalhe/304517", " Máquinas de datilografia")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=HYPERLINK("https://leilaoonline.net/lote/detalhe/304516", "118")</f>
      </c>
      <c r="B65" s="4" t="s">
        <f>=HYPERLINK("https://leilaoonline.net/lote/detalhe/304516", " Bomba d’água")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=HYPERLINK("https://leilaoonline.net/lote/detalhe/304514", "120")</f>
      </c>
      <c r="B66" s="4" t="s">
        <f>=HYPERLINK("https://leilaoonline.net/lote/detalhe/304514", " Sucata de compressor 5 unidades")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=HYPERLINK("https://leilaoonline.net/lote/detalhe/304657", "121")</f>
      </c>
      <c r="B67" s="4" t="s">
        <f>=HYPERLINK("https://leilaoonline.net/lote/detalhe/304657", " Batedeira /amassadeira industrial com motor sem tacho no estado")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1.750,00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=HYPERLINK("https://leilaoonline.net/lote/detalhe/304665", "123")</f>
      </c>
      <c r="B68" s="4" t="s">
        <f>=HYPERLINK("https://leilaoonline.net/lote/detalhe/304665", " 4un. aquecedores 110 v")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350,00</t>
        </is>
      </c>
      <c r="F68" s="4" t="inlineStr">
        <is>
          <t>20.00</t>
        </is>
      </c>
    </row>
    <row collapsed="false" customFormat="false" customHeight="false" hidden="false" ht="12.1" outlineLevel="0" r="69">
      <c r="A69" s="5" t="s">
        <f>=HYPERLINK("https://leilaoonline.net/lote/detalhe/304656", "124")</f>
      </c>
      <c r="B69" s="4" t="s">
        <f>=HYPERLINK("https://leilaoonline.net/lote/detalhe/304656", " serra de corte de pedra de marmore")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1.750,00</t>
        </is>
      </c>
      <c r="F69" s="4" t="inlineStr">
        <is>
          <t>30.00</t>
        </is>
      </c>
    </row>
    <row collapsed="false" customFormat="false" customHeight="false" hidden="false" ht="12.1" outlineLevel="0" r="70">
      <c r="A70" s="5" t="s">
        <f>=HYPERLINK("https://leilaoonline.net/lote/detalhe/304566", "125")</f>
      </c>
      <c r="B70" s="4" t="s">
        <f>=HYPERLINK("https://leilaoonline.net/lote/detalhe/304566", " Pedra grill 110 v")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380,00</t>
        </is>
      </c>
      <c r="F70" s="4" t="inlineStr">
        <is>
          <t>20.00</t>
        </is>
      </c>
    </row>
    <row collapsed="false" customFormat="false" customHeight="false" hidden="false" ht="12.1" outlineLevel="0" r="71">
      <c r="A71" s="5" t="s">
        <f>=HYPERLINK("https://leilaoonline.net/lote/detalhe/304518", "126")</f>
      </c>
      <c r="B71" s="4" t="s">
        <f>=HYPERLINK("https://leilaoonline.net/lote/detalhe/304518", " Sucata compressor")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=HYPERLINK("https://leilaoonline.net/lote/detalhe/304642", "127")</f>
      </c>
      <c r="B72" s="4" t="s">
        <f>=HYPERLINK("https://leilaoonline.net/lote/detalhe/304642", " Motoredutor MS633-4 B14 trifasico -funcionando")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560,00</t>
        </is>
      </c>
      <c r="F72" s="4" t="inlineStr">
        <is>
          <t>20.00</t>
        </is>
      </c>
    </row>
    <row collapsed="false" customFormat="false" customHeight="false" hidden="false" ht="12.1" outlineLevel="0" r="73">
      <c r="A73" s="5" t="s">
        <f>=HYPERLINK("https://leilaoonline.net/lote/detalhe/304652", "128")</f>
      </c>
      <c r="B73" s="4" t="s">
        <f>=HYPERLINK("https://leilaoonline.net/lote/detalhe/304652", " Motoredutor MS633-4 B14 trifasico -funcionando")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560,00</t>
        </is>
      </c>
      <c r="F73" s="4" t="inlineStr">
        <is>
          <t>20.00</t>
        </is>
      </c>
    </row>
    <row collapsed="false" customFormat="false" customHeight="false" hidden="false" ht="12.1" outlineLevel="0" r="74">
      <c r="A74" s="5" t="s">
        <f>=HYPERLINK("https://leilaoonline.net/lote/detalhe/304650", "129")</f>
      </c>
      <c r="B74" s="4" t="s">
        <f>=HYPERLINK("https://leilaoonline.net/lote/detalhe/304650", " Inversor trifasico ACS 350 no estado")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560,00</t>
        </is>
      </c>
      <c r="F74" s="4" t="inlineStr">
        <is>
          <t>20.00</t>
        </is>
      </c>
    </row>
    <row collapsed="false" customFormat="false" customHeight="false" hidden="false" ht="12.1" outlineLevel="0" r="75">
      <c r="A75" s="5" t="s">
        <f>=HYPERLINK("https://leilaoonline.net/lote/detalhe/304641", "130")</f>
      </c>
      <c r="B75" s="4" t="s">
        <f>=HYPERLINK("https://leilaoonline.net/lote/detalhe/304641", " Fonte de alimentação TRIO-Ps/1AC 24DC/20")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560,00</t>
        </is>
      </c>
      <c r="F75" s="4" t="inlineStr">
        <is>
          <t>20.00</t>
        </is>
      </c>
    </row>
    <row collapsed="false" customFormat="false" customHeight="false" hidden="false" ht="12.1" outlineLevel="0" r="76">
      <c r="A76" s="5" t="s">
        <f>=HYPERLINK("https://leilaoonline.net/lote/detalhe/304467", "131")</f>
      </c>
      <c r="B76" s="4" t="s">
        <f>=HYPERLINK("https://leilaoonline.net/lote/detalhe/304467", " Maquina de rebitar freio")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=HYPERLINK("https://leilaoonline.net/lote/detalhe/304466", "132")</f>
      </c>
      <c r="B77" s="4" t="s">
        <f>=HYPERLINK("https://leilaoonline.net/lote/detalhe/304466", " Maquina de rebitar freio")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=HYPERLINK("https://leilaoonline.net/lote/detalhe/304662", "134")</f>
      </c>
      <c r="B78" s="4" t="s">
        <f>=HYPERLINK("https://leilaoonline.net/lote/detalhe/304662", " Fonte de alim.TRIO-PS/1AC24DC/20   1VDH479N 220 vca p/384 ( 2 cv )")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850,00</t>
        </is>
      </c>
      <c r="F78" s="4" t="inlineStr">
        <is>
          <t>20.00</t>
        </is>
      </c>
    </row>
    <row collapsed="false" customFormat="false" customHeight="false" hidden="false" ht="12.1" outlineLevel="0" r="79">
      <c r="A79" s="5" t="s">
        <f>=HYPERLINK("https://leilaoonline.net/lote/detalhe/304659", "135")</f>
      </c>
      <c r="B79" s="4" t="s">
        <f>=HYPERLINK("https://leilaoonline.net/lote/detalhe/304659", " Motor para acoplamento trifasico funcionando")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350,00</t>
        </is>
      </c>
      <c r="F79" s="4" t="inlineStr">
        <is>
          <t>20.00</t>
        </is>
      </c>
    </row>
    <row collapsed="false" customFormat="false" customHeight="false" hidden="false" ht="12.1" outlineLevel="0" r="80">
      <c r="A80" s="5" t="s">
        <f>=HYPERLINK("https://leilaoonline.net/lote/detalhe/304653", "136")</f>
      </c>
      <c r="B80" s="4" t="s">
        <f>=HYPERLINK("https://leilaoonline.net/lote/detalhe/304653", " Motor para acoplamento trifasico funcionando")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350,00</t>
        </is>
      </c>
      <c r="F80" s="4" t="inlineStr">
        <is>
          <t>20.00</t>
        </is>
      </c>
    </row>
    <row collapsed="false" customFormat="false" customHeight="false" hidden="false" ht="12.1" outlineLevel="0" r="81">
      <c r="A81" s="5" t="s">
        <f>=HYPERLINK("https://leilaoonline.net/lote/detalhe/304643", "137")</f>
      </c>
      <c r="B81" s="4" t="s">
        <f>=HYPERLINK("https://leilaoonline.net/lote/detalhe/304643", " 10 un. nichos  1 abajur retratil")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420,00</t>
        </is>
      </c>
      <c r="F81" s="4" t="inlineStr">
        <is>
          <t>20.00</t>
        </is>
      </c>
    </row>
    <row collapsed="false" customFormat="false" customHeight="false" hidden="false" ht="12.1" outlineLevel="0" r="82">
      <c r="A82" s="5" t="s">
        <f>=HYPERLINK("https://leilaoonline.net/lote/detalhe/304655", "138")</f>
      </c>
      <c r="B82" s="4" t="s">
        <f>=HYPERLINK("https://leilaoonline.net/lote/detalhe/304655", " 10 un. nichos  1 abajur retratil")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420,00</t>
        </is>
      </c>
      <c r="F82" s="4" t="inlineStr">
        <is>
          <t>20.00</t>
        </is>
      </c>
    </row>
    <row collapsed="false" customFormat="false" customHeight="false" hidden="false" ht="12.1" outlineLevel="0" r="83">
      <c r="A83" s="5" t="s">
        <f>=HYPERLINK("https://leilaoonline.net/lote/detalhe/304465", "139")</f>
      </c>
      <c r="B83" s="4" t="s">
        <f>=HYPERLINK("https://leilaoonline.net/lote/detalhe/304465", " 7 filtros Tecfil  PSL523")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3.000,00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=HYPERLINK("https://leilaoonline.net/lote/detalhe/304664", "140")</f>
      </c>
      <c r="B84" s="4" t="s">
        <f>=HYPERLINK("https://leilaoonline.net/lote/detalhe/304664", " Maquina de corte de isolação")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1.400,00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=HYPERLINK("https://leilaoonline.net/lote/detalhe/304646", "141")</f>
      </c>
      <c r="B85" s="4" t="s">
        <f>=HYPERLINK("https://leilaoonline.net/lote/detalhe/304646", " 50 un. bandeijas de inox")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490,00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=HYPERLINK("https://leilaoonline.net/lote/detalhe/304667", "142")</f>
      </c>
      <c r="B86" s="4" t="s">
        <f>=HYPERLINK("https://leilaoonline.net/lote/detalhe/304667", " Lote de saldos,sucatas,partes e peças - eletroportáteis,coifa,aquecedores,grill,luminarias,bebedouros ,pan.eletrica,umidificador,acessorios partes ,peças ,e incompletos aprox .60 itens (palet 1.20x1.20x1altura")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700,00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=HYPERLINK("https://leilaoonline.net/lote/detalhe/304658", "143")</f>
      </c>
      <c r="B87" s="4" t="s">
        <f>=HYPERLINK("https://leilaoonline.net/lote/detalhe/304658", " Turbina com motor weg")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2.450,00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=HYPERLINK("https://leilaoonline.net/lote/detalhe/304569", "200")</f>
      </c>
      <c r="B88" s="4" t="s">
        <f>=HYPERLINK("https://leilaoonline.net/lote/detalhe/304569", "APROX. 5.000 PARAFUSOS DE AÇO DIVERSAS MEDIDAS")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=HYPERLINK("https://leilaoonline.net/lote/detalhe/304581", "201")</f>
      </c>
      <c r="B89" s="4" t="s">
        <f>=HYPERLINK("https://leilaoonline.net/lote/detalhe/304581", " Câmeras, cocinete, grampeador tapeceiro......")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80,00</t>
        </is>
      </c>
      <c r="F89" s="4" t="inlineStr">
        <is>
          <t>20.00</t>
        </is>
      </c>
    </row>
    <row collapsed="false" customFormat="false" customHeight="false" hidden="false" ht="12.1" outlineLevel="0" r="90">
      <c r="A90" s="5" t="s">
        <f>=HYPERLINK("https://leilaoonline.net/lote/detalhe/304582", "202")</f>
      </c>
      <c r="B90" s="4" t="s">
        <f>=HYPERLINK("https://leilaoonline.net/lote/detalhe/304582", " Conjunto Didático de Automação Predial")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250,00</t>
        </is>
      </c>
      <c r="F90" s="4" t="inlineStr">
        <is>
          <t>30.00</t>
        </is>
      </c>
    </row>
    <row collapsed="false" customFormat="false" customHeight="false" hidden="false" ht="12.1" outlineLevel="0" r="91">
      <c r="A91" s="5" t="s">
        <f>=HYPERLINK("https://leilaoonline.net/lote/detalhe/304573", "203")</f>
      </c>
      <c r="B91" s="4" t="s">
        <f>=HYPERLINK("https://leilaoonline.net/lote/detalhe/304573", " Expositor giratório de bolos e tortas Frilux-220 VOLTS FUNCIONANDO")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3.800,00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=HYPERLINK("https://leilaoonline.net/lote/detalhe/304578", "204")</f>
      </c>
      <c r="B92" s="4" t="s">
        <f>=HYPERLINK("https://leilaoonline.net/lote/detalhe/304578", " 8 un. - Contrapesopara Ombrelone Auto Equip.")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200,00</t>
        </is>
      </c>
      <c r="F92" s="4" t="inlineStr">
        <is>
          <t>30.00</t>
        </is>
      </c>
    </row>
    <row collapsed="false" customFormat="false" customHeight="false" hidden="false" ht="12.1" outlineLevel="0" r="93">
      <c r="A93" s="5" t="s">
        <f>=HYPERLINK("https://leilaoonline.net/lote/detalhe/304583", "205")</f>
      </c>
      <c r="B93" s="4" t="s">
        <f>=HYPERLINK("https://leilaoonline.net/lote/detalhe/304583", " Fechadura Biométrica digital Adel")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380,00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=HYPERLINK("https://leilaoonline.net/lote/detalhe/304576", "206")</f>
      </c>
      <c r="B94" s="4" t="s">
        <f>=HYPERLINK("https://leilaoonline.net/lote/detalhe/304576", "Eletrodomésticos e Escova Secadora Soft e outros")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80,00</t>
        </is>
      </c>
      <c r="F94" s="4" t="inlineStr">
        <is>
          <t>30.00</t>
        </is>
      </c>
    </row>
    <row collapsed="false" customFormat="false" customHeight="false" hidden="false" ht="12.1" outlineLevel="0" r="95">
      <c r="A95" s="5" t="s">
        <f>=HYPERLINK("https://leilaoonline.net/lote/detalhe/304717", "207")</f>
      </c>
      <c r="B95" s="4" t="s">
        <f>=HYPERLINK("https://leilaoonline.net/lote/detalhe/304717", " LOTE DE LUMINÁRIAS DIVERSAS")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3.000,00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=HYPERLINK("https://leilaoonline.net/lote/detalhe/304575", "208")</f>
      </c>
      <c r="B96" s="4" t="s">
        <f>=HYPERLINK("https://leilaoonline.net/lote/detalhe/304575", " Geladeira Visacooler, 3 prateleiras")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650,00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=HYPERLINK("https://leilaoonline.net/lote/detalhe/304718", "210")</f>
      </c>
      <c r="B97" s="4" t="s">
        <f>=HYPERLINK("https://leilaoonline.net/lote/detalhe/304718", "TAPATE DE FIBRA EMBORRACHADO - 2,50 X 1,60")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180,00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=HYPERLINK("https://leilaoonline.net/lote/detalhe/304577", "211")</f>
      </c>
      <c r="B98" s="4" t="s">
        <f>=HYPERLINK("https://leilaoonline.net/lote/detalhe/304577", " Impressoras Epson, HP e outros(sem a estante)-10 unidades")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200,00</t>
        </is>
      </c>
      <c r="F98" s="4" t="inlineStr">
        <is>
          <t>30.00</t>
        </is>
      </c>
    </row>
    <row collapsed="false" customFormat="false" customHeight="false" hidden="false" ht="12.1" outlineLevel="0" r="99">
      <c r="A99" s="5" t="s">
        <f>=HYPERLINK("https://leilaoonline.net/lote/detalhe/304574", "212")</f>
      </c>
      <c r="B99" s="4" t="s">
        <f>=HYPERLINK("https://leilaoonline.net/lote/detalhe/304574", " 7 Interface de Comando Industrial")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350,00</t>
        </is>
      </c>
      <c r="F99" s="4" t="inlineStr">
        <is>
          <t>30.00</t>
        </is>
      </c>
    </row>
    <row collapsed="false" customFormat="false" customHeight="false" hidden="false" ht="12.1" outlineLevel="0" r="100">
      <c r="A100" s="5" t="s">
        <f>=HYPERLINK("https://leilaoonline.net/lote/detalhe/304579", "213")</f>
      </c>
      <c r="B100" s="4" t="s">
        <f>=HYPERLINK("https://leilaoonline.net/lote/detalhe/304579", " Máquina de escrever-Funcionando-Olivetti LINEA 98")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250,00</t>
        </is>
      </c>
      <c r="F100" s="4" t="inlineStr">
        <is>
          <t>30.00</t>
        </is>
      </c>
    </row>
    <row collapsed="false" customFormat="false" customHeight="false" hidden="false" ht="12.1" outlineLevel="0" r="101">
      <c r="A101" s="5" t="s">
        <f>=HYPERLINK("https://leilaoonline.net/lote/detalhe/304584", "214")</f>
      </c>
      <c r="B101" s="4" t="s">
        <f>=HYPERLINK("https://leilaoonline.net/lote/detalhe/304584", " Laboratório Móvel Autolabor")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250,00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=HYPERLINK("https://leilaoonline.net/lote/detalhe/304571", "215")</f>
      </c>
      <c r="B102" s="4" t="s">
        <f>=HYPERLINK("https://leilaoonline.net/lote/detalhe/304571", " Mesa redonda c/ 4 cadeiras brancas")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350,00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=HYPERLINK("https://leilaoonline.net/lote/detalhe/304585", "216")</f>
      </c>
      <c r="B103" s="4" t="s">
        <f>=HYPERLINK("https://leilaoonline.net/lote/detalhe/304585", " Mini Cilindro Disco de Pizza-Marca Eco-Toda em Inox-Funcionando")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13.900,00</t>
        </is>
      </c>
      <c r="F103" s="4" t="inlineStr">
        <is>
          <t>650.00</t>
        </is>
      </c>
    </row>
    <row collapsed="false" customFormat="false" customHeight="false" hidden="false" ht="12.1" outlineLevel="0" r="104">
      <c r="A104" s="5" t="s">
        <f>=HYPERLINK("https://leilaoonline.net/lote/detalhe/304588", "220")</f>
      </c>
      <c r="B104" s="4" t="s">
        <f>=HYPERLINK("https://leilaoonline.net/lote/detalhe/304588", " Persiana Branca Romana-L:2,63xA:2,00")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280,00</t>
        </is>
      </c>
      <c r="F104" s="4" t="inlineStr">
        <is>
          <t>30.00</t>
        </is>
      </c>
    </row>
    <row collapsed="false" customFormat="false" customHeight="false" hidden="false" ht="12.1" outlineLevel="0" r="105">
      <c r="A105" s="5" t="s">
        <f>=HYPERLINK("https://leilaoonline.net/lote/detalhe/304586", "221")</f>
      </c>
      <c r="B105" s="4" t="s">
        <f>=HYPERLINK("https://leilaoonline.net/lote/detalhe/304586", " Porta 82cm, com barra de apoio, chave e guarnição")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150,00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=HYPERLINK("https://leilaoonline.net/lote/detalhe/304589", "222")</f>
      </c>
      <c r="B106" s="4" t="s">
        <f>=HYPERLINK("https://leilaoonline.net/lote/detalhe/304589", " Projetor para TV, embutir no forro s/uso/com motor e braço articulado")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750,00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=HYPERLINK("https://leilaoonline.net/lote/detalhe/304587", "223")</f>
      </c>
      <c r="B107" s="4" t="s">
        <f>=HYPERLINK("https://leilaoonline.net/lote/detalhe/304587", " Placas e Acessórios")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350,00</t>
        </is>
      </c>
      <c r="F107" s="4" t="inlineStr">
        <is>
          <t>30.00</t>
        </is>
      </c>
    </row>
    <row collapsed="false" customFormat="false" customHeight="false" hidden="false" ht="12.1" outlineLevel="0" r="108">
      <c r="A108" s="5" t="s">
        <f>=HYPERLINK("https://leilaoonline.net/lote/detalhe/304590", "224")</f>
      </c>
      <c r="B108" s="4" t="s">
        <f>=HYPERLINK("https://leilaoonline.net/lote/detalhe/304590", " Resfriador de água-ECO ER- 400 Litros-220 VOLTS- Funcionando")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4.500,00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=HYPERLINK("https://leilaoonline.net/lote/detalhe/304591", "228")</f>
      </c>
      <c r="B109" s="4" t="s">
        <f>=HYPERLINK("https://leilaoonline.net/lote/detalhe/304591", "Toners diversos usados")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180,00</t>
        </is>
      </c>
      <c r="F109" s="4" t="inlineStr">
        <is>
          <t>20.00</t>
        </is>
      </c>
    </row>
    <row collapsed="false" customFormat="false" customHeight="false" hidden="false" ht="12.1" outlineLevel="0" r="110">
      <c r="A110" s="5" t="s">
        <f>=HYPERLINK("https://leilaoonline.net/lote/detalhe/304603", "234")</f>
      </c>
      <c r="B110" s="4" t="s">
        <f>=HYPERLINK("https://leilaoonline.net/lote/detalhe/304603", " Condensadora Elgin 24.000 BTU e suportes da Evapoadora")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750,00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=HYPERLINK("https://leilaoonline.net/lote/detalhe/304596", "235")</f>
      </c>
      <c r="B111" s="4" t="s">
        <f>=HYPERLINK("https://leilaoonline.net/lote/detalhe/304596", " 9 un. Reguladores de Pressão_diversos")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350,00</t>
        </is>
      </c>
      <c r="F111" s="4" t="inlineStr">
        <is>
          <t>30.00</t>
        </is>
      </c>
    </row>
    <row collapsed="false" customFormat="false" customHeight="false" hidden="false" ht="12.1" outlineLevel="0" r="112">
      <c r="A112" s="5" t="s">
        <f>=HYPERLINK("https://leilaoonline.net/lote/detalhe/304593", "236")</f>
      </c>
      <c r="B112" s="4" t="s">
        <f>=HYPERLINK("https://leilaoonline.net/lote/detalhe/304593", " Ar Condicionado 9.000 BTU_Quente e Frio")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350,00</t>
        </is>
      </c>
      <c r="F112" s="4" t="inlineStr">
        <is>
          <t>30.00</t>
        </is>
      </c>
    </row>
    <row collapsed="false" customFormat="false" customHeight="false" hidden="false" ht="12.1" outlineLevel="0" r="113">
      <c r="A113" s="5" t="s">
        <f>=HYPERLINK("https://leilaoonline.net/lote/detalhe/304598", "237")</f>
      </c>
      <c r="B113" s="4" t="s">
        <f>=HYPERLINK("https://leilaoonline.net/lote/detalhe/304598", " Condensadora da Câmara Fria e Cortina de Ar")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750,00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=HYPERLINK("https://leilaoonline.net/lote/detalhe/304597", "238")</f>
      </c>
      <c r="B114" s="4" t="s">
        <f>=HYPERLINK("https://leilaoonline.net/lote/detalhe/304597", " 10 Reguladores de Pressão_diversos")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350,00</t>
        </is>
      </c>
      <c r="F114" s="4" t="inlineStr">
        <is>
          <t>30.00</t>
        </is>
      </c>
    </row>
    <row collapsed="false" customFormat="false" customHeight="false" hidden="false" ht="12.1" outlineLevel="0" r="115">
      <c r="A115" s="5" t="s">
        <f>=HYPERLINK("https://leilaoonline.net/lote/detalhe/304595", "239")</f>
      </c>
      <c r="B115" s="4" t="s">
        <f>=HYPERLINK("https://leilaoonline.net/lote/detalhe/304595", " Turbilhão Galano")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950,00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=HYPERLINK("https://leilaoonline.net/lote/detalhe/304599", "240")</f>
      </c>
      <c r="B116" s="4" t="s">
        <f>=HYPERLINK("https://leilaoonline.net/lote/detalhe/304599", " 2 Furadeiras")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100,00</t>
        </is>
      </c>
      <c r="F116" s="4" t="inlineStr">
        <is>
          <t>20.00</t>
        </is>
      </c>
    </row>
    <row collapsed="false" customFormat="false" customHeight="false" hidden="false" ht="12.1" outlineLevel="0" r="117">
      <c r="A117" s="5" t="s">
        <f>=HYPERLINK("https://leilaoonline.net/lote/detalhe/304602", "241")</f>
      </c>
      <c r="B117" s="4" t="s">
        <f>=HYPERLINK("https://leilaoonline.net/lote/detalhe/304602", " Lava e Seca 10,2 Kilos, LG, Inverter_FUNCIONANDO")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1.000,00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=HYPERLINK("https://leilaoonline.net/lote/detalhe/304600", "242")</f>
      </c>
      <c r="B118" s="4" t="s">
        <f>=HYPERLINK("https://leilaoonline.net/lote/detalhe/304600", " 10 Cadeiras de escritório com encosto e braço")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490,00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=HYPERLINK("https://leilaoonline.net/lote/detalhe/304594", "243")</f>
      </c>
      <c r="B119" s="4" t="s">
        <f>=HYPERLINK("https://leilaoonline.net/lote/detalhe/304594", " 12 Réguas com tomadas_diversas(sem a caixa plástica)")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230,00</t>
        </is>
      </c>
      <c r="F119" s="4" t="inlineStr">
        <is>
          <t>20.00</t>
        </is>
      </c>
    </row>
    <row collapsed="false" customFormat="false" customHeight="false" hidden="false" ht="12.1" outlineLevel="0" r="120">
      <c r="A120" s="5" t="s">
        <f>=HYPERLINK("https://leilaoonline.net/lote/detalhe/304601", "244")</f>
      </c>
      <c r="B120" s="4" t="s">
        <f>=HYPERLINK("https://leilaoonline.net/lote/detalhe/304601", "Móvel/Floreira com 1 porta- 40cm largura X 1.40 Profundidade X 0.95 Altura. 2 prateleiras")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300,00</t>
        </is>
      </c>
      <c r="F120" s="4" t="inlineStr">
        <is>
          <t>20.00</t>
        </is>
      </c>
    </row>
    <row collapsed="false" customFormat="false" customHeight="false" hidden="false" ht="12.1" outlineLevel="0" r="121">
      <c r="A121" s="5" t="s">
        <f>=HYPERLINK("https://leilaoonline.net/lote/detalhe/304580", "245")</f>
      </c>
      <c r="B121" s="4" t="s">
        <f>=HYPERLINK("https://leilaoonline.net/lote/detalhe/304580", " Autolabor-laboratório móvel")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250,00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=HYPERLINK("https://leilaoonline.net/lote/detalhe/304570", "246")</f>
      </c>
      <c r="B122" s="4" t="s">
        <f>=HYPERLINK("https://leilaoonline.net/lote/detalhe/304570", " Batedeira Britânia Sem Uso-220 VOLTS")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120,00</t>
        </is>
      </c>
      <c r="F122" s="4" t="inlineStr">
        <is>
          <t>20.00</t>
        </is>
      </c>
    </row>
    <row collapsed="false" customFormat="false" customHeight="false" hidden="false" ht="12.1" outlineLevel="0" r="123">
      <c r="A123" s="5" t="s">
        <f>=HYPERLINK("https://leilaoonline.net/lote/detalhe/304572", "249")</f>
      </c>
      <c r="B123" s="4" t="s">
        <f>=HYPERLINK("https://leilaoonline.net/lote/detalhe/304572", " Coletes(3 unidades)")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150,00</t>
        </is>
      </c>
      <c r="F123" s="4" t="inlineStr">
        <is>
          <t>20.00</t>
        </is>
      </c>
    </row>
    <row collapsed="false" customFormat="false" customHeight="false" hidden="false" ht="12.1" outlineLevel="0" r="124">
      <c r="A124" s="5" t="s">
        <f>=HYPERLINK("https://leilaoonline.net/lote/detalhe/304604", "250")</f>
      </c>
      <c r="B124" s="4" t="s">
        <f>=HYPERLINK("https://leilaoonline.net/lote/detalhe/304604", "GELADERIA ELECTROLUX 431L - FROST FREE")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1.650,00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=HYPERLINK("https://leilaoonline.net/lote/detalhe/304605", "251")</f>
      </c>
      <c r="B125" s="4" t="s">
        <f>=HYPERLINK("https://leilaoonline.net/lote/detalhe/304605", "GELADERIA ELECTROLUX 431L - AÇO INOX FROST FREE")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1.550,00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=HYPERLINK("https://leilaoonline.net/lote/detalhe/304606", "253")</f>
      </c>
      <c r="B126" s="4" t="s">
        <f>=HYPERLINK("https://leilaoonline.net/lote/detalhe/304606", "GELADEIRA CONSUL CRM56HK-FUNCIONANDO-450 L-220VOLTS-NO ESTADO")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1.850,00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=HYPERLINK("https://leilaoonline.net/lote/detalhe/304607", "254")</f>
      </c>
      <c r="B127" s="4" t="s">
        <f>=HYPERLINK("https://leilaoonline.net/lote/detalhe/304607", "GELADEIRA DFN 41-FROS FREE-220 VOLTS-FUNCIONANDO-NO ESTADO")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1.550,00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=HYPERLINK("https://leilaoonline.net/lote/detalhe/304608", "255")</f>
      </c>
      <c r="B128" s="4" t="s">
        <f>=HYPERLINK("https://leilaoonline.net/lote/detalhe/304608", "GELADEIRA 431 L-TF55-FROS FREE-FUNCIONANDO-220VOLTS-NO ESTADO")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1.550,00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=HYPERLINK("https://leilaoonline.net/lote/detalhe/304722", "345")</f>
      </c>
      <c r="B129" s="4" t="s">
        <f>=HYPERLINK("https://leilaoonline.net/lote/detalhe/304722", "02 UN. ESTAÇÃO DE TRABALHO 8 LUGARES")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5.000,00</t>
        </is>
      </c>
      <c r="F129" s="4" t="inlineStr">
        <is>
          <t>500.00</t>
        </is>
      </c>
    </row>
    <row collapsed="false" customFormat="false" customHeight="false" hidden="false" ht="12.1" outlineLevel="0" r="130">
      <c r="A130" s="5" t="s">
        <f>=HYPERLINK("https://leilaoonline.net/lote/detalhe/304535", "346")</f>
      </c>
      <c r="B130" s="4" t="s">
        <f>=HYPERLINK("https://leilaoonline.net/lote/detalhe/304535", " APROX. 400.000 UN. ARRUELA PRESSAO SERR GEO M6 10,8MMX0,9MM (COD. 1100012)")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5.000,00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=HYPERLINK("https://leilaoonline.net/lote/detalhe/304542", "347")</f>
      </c>
      <c r="B131" s="4" t="s">
        <f>=HYPERLINK("https://leilaoonline.net/lote/detalhe/304542", " APROX. 22.000 UN. PORCA SXT GEO M5 8,0MM (COD. 1100034)")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245,00</t>
        </is>
      </c>
      <c r="F131" s="4" t="inlineStr">
        <is>
          <t>10.00</t>
        </is>
      </c>
    </row>
    <row collapsed="false" customFormat="false" customHeight="false" hidden="false" ht="12.1" outlineLevel="0" r="132">
      <c r="A132" s="5" t="s">
        <f>=HYPERLINK("https://leilaoonline.net/lote/detalhe/304545", "349")</f>
      </c>
      <c r="B132" s="4" t="s">
        <f>=HYPERLINK("https://leilaoonline.net/lote/detalhe/304545", " APROX. 11.500 UN. PARAFUSO LENT PHI NQ M3 10,0MM ( COD. 1100054)")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900,00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=HYPERLINK("https://leilaoonline.net/lote/detalhe/304547", "350")</f>
      </c>
      <c r="B133" s="4" t="s">
        <f>=HYPERLINK("https://leilaoonline.net/lote/detalhe/304547", " APROX. 5.900 UN. PARAFUSO FRC GEO 1/4"X3/4"(COD.1100058)")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250,00</t>
        </is>
      </c>
      <c r="F133" s="4" t="inlineStr">
        <is>
          <t>10.00</t>
        </is>
      </c>
    </row>
    <row collapsed="false" customFormat="false" customHeight="false" hidden="false" ht="12.1" outlineLevel="0" r="134">
      <c r="A134" s="5" t="s">
        <f>=HYPERLINK("https://leilaoonline.net/lote/detalhe/304540", "351")</f>
      </c>
      <c r="B134" s="4" t="s">
        <f>=HYPERLINK("https://leilaoonline.net/lote/detalhe/304540", " APROX. 5.000 UN. PARAFUSO FRC GEO 1/4"X1" (COD. 1100059)")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200,00</t>
        </is>
      </c>
      <c r="F134" s="4" t="inlineStr">
        <is>
          <t>10.00</t>
        </is>
      </c>
    </row>
    <row collapsed="false" customFormat="false" customHeight="false" hidden="false" ht="12.1" outlineLevel="0" r="135">
      <c r="A135" s="5" t="s">
        <f>=HYPERLINK("https://leilaoonline.net/lote/detalhe/304537", "352")</f>
      </c>
      <c r="B135" s="4" t="s">
        <f>=HYPERLINK("https://leilaoonline.net/lote/detalhe/304537", " APROX. 20.500 UN.. PARAFUSO CH PHI BCR M4 35,0MM (COD. 1100076)")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300,00</t>
        </is>
      </c>
      <c r="F135" s="4" t="inlineStr">
        <is>
          <t>10.00</t>
        </is>
      </c>
    </row>
    <row collapsed="false" customFormat="false" customHeight="false" hidden="false" ht="12.1" outlineLevel="0" r="136">
      <c r="A136" s="5" t="s">
        <f>=HYPERLINK("https://leilaoonline.net/lote/detalhe/304531", "353")</f>
      </c>
      <c r="B136" s="4" t="s">
        <f>=HYPERLINK("https://leilaoonline.net/lote/detalhe/304531", " APROX. 41.300 UN PARAFUSO FLAN P/PLASTICO PHI ZB 3,0MMX12,0MM ( COD. 1100096) 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400,00</t>
        </is>
      </c>
      <c r="F136" s="4" t="inlineStr">
        <is>
          <t>10.00</t>
        </is>
      </c>
    </row>
    <row collapsed="false" customFormat="false" customHeight="false" hidden="false" ht="12.1" outlineLevel="0" r="137">
      <c r="A137" s="5" t="s">
        <f>=HYPERLINK("https://leilaoonline.net/lote/detalhe/304543", "354")</f>
      </c>
      <c r="B137" s="4" t="s">
        <f>=HYPERLINK("https://leilaoonline.net/lote/detalhe/304543", " APROX. 137.500 UN PARAFUSO PAN P/PLASTICO PHI ZB 3,0MMX20,0MM (COD. 1100098) 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950,00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=HYPERLINK("https://leilaoonline.net/lote/detalhe/304533", "355")</f>
      </c>
      <c r="B138" s="4" t="s">
        <f>=HYPERLINK("https://leilaoonline.net/lote/detalhe/304533", " APROX. 79.000 UN. PARAFUSO PAN P/PLASTICO PHI ZB 3,0MMX30,0MM (COD. 1100099)")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750,00</t>
        </is>
      </c>
      <c r="F138" s="4" t="inlineStr">
        <is>
          <t>10.00</t>
        </is>
      </c>
    </row>
    <row collapsed="false" customFormat="false" customHeight="false" hidden="false" ht="12.1" outlineLevel="0" r="139">
      <c r="A139" s="5" t="s">
        <f>=HYPERLINK("https://leilaoonline.net/lote/detalhe/304719", "356")</f>
      </c>
      <c r="B139" s="4" t="s">
        <f>=HYPERLINK("https://leilaoonline.net/lote/detalhe/304719", " APROX. 58.000 UN. REBITE DE REPUXO ALUMINIO 2,4 X 10 MM - REF / R210 (COD. 1100113)")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450,00</t>
        </is>
      </c>
      <c r="F139" s="4" t="inlineStr">
        <is>
          <t>10.00</t>
        </is>
      </c>
    </row>
    <row collapsed="false" customFormat="false" customHeight="false" hidden="false" ht="12.1" outlineLevel="0" r="140">
      <c r="A140" s="5" t="s">
        <f>=HYPERLINK("https://leilaoonline.net/lote/detalhe/304532", "357")</f>
      </c>
      <c r="B140" s="4" t="s">
        <f>=HYPERLINK("https://leilaoonline.net/lote/detalhe/304532", " APROX. 19.600 UN. REBITE POP NUT H. M4-FECH. 2MM-ROSC CEGA (COD. 1100116)")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800,00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=HYPERLINK("https://leilaoonline.net/lote/detalhe/304553", "358")</f>
      </c>
      <c r="B141" s="4" t="s">
        <f>=HYPERLINK("https://leilaoonline.net/lote/detalhe/304553", " APROX. 56.000,00 UN. REBITE RIVKLE PLUS M6 PO300ZA (COD. 1100118)")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2.100,00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=HYPERLINK("https://leilaoonline.net/lote/detalhe/304546", "359")</f>
      </c>
      <c r="B142" s="4" t="s">
        <f>=HYPERLINK("https://leilaoonline.net/lote/detalhe/304546", " APROX. 3.450 UN. PARAFUSO OLHAL GEO M12 250,0MM ( COD. 1100120)")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18.000,00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=HYPERLINK("https://leilaoonline.net/lote/detalhe/304536", "360")</f>
      </c>
      <c r="B143" s="4" t="s">
        <f>=HYPERLINK("https://leilaoonline.net/lote/detalhe/304536", " APROX. 1.380 UN. PARAFUSO SXT PHI GEO 1/4"X2.1/4" ( COD. 1100125)")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100,00</t>
        </is>
      </c>
      <c r="F143" s="4" t="inlineStr">
        <is>
          <t>10.00</t>
        </is>
      </c>
    </row>
    <row collapsed="false" customFormat="false" customHeight="false" hidden="false" ht="12.1" outlineLevel="0" r="144">
      <c r="A144" s="5" t="s">
        <f>=HYPERLINK("https://leilaoonline.net/lote/detalhe/304539", "362")</f>
      </c>
      <c r="B144" s="4" t="s">
        <f>=HYPERLINK("https://leilaoonline.net/lote/detalhe/304539", " APROX. 2.500 UN. PARAFUSO SXT GEO M8 35,0MM 10,0MM (COD. 1100131)")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250,00</t>
        </is>
      </c>
      <c r="F144" s="4" t="inlineStr">
        <is>
          <t>10.00</t>
        </is>
      </c>
    </row>
    <row collapsed="false" customFormat="false" customHeight="false" hidden="false" ht="12.1" outlineLevel="0" r="145">
      <c r="A145" s="5" t="s">
        <f>=HYPERLINK("https://leilaoonline.net/lote/detalhe/304544", "365")</f>
      </c>
      <c r="B145" s="4" t="s">
        <f>=HYPERLINK("https://leilaoonline.net/lote/detalhe/304544", " APROX. 6.650 UN. GRAMPO U ZB 98,0MMX85,0MMX70,0MMX58,0MM M8 P/MASTRO 2POL ( COD. 1100136)")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3.000,00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=HYPERLINK("https://leilaoonline.net/lote/detalhe/304538", "366")</f>
      </c>
      <c r="B146" s="4" t="s">
        <f>=HYPERLINK("https://leilaoonline.net/lote/detalhe/304538", " APROX. 23.000 UN. ARRUELA PRESSAO LISA ZB 5/16" 8,6MMX20,1MM ( COD. 1100139)")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640,00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=HYPERLINK("https://leilaoonline.net/lote/detalhe/304548", "367")</f>
      </c>
      <c r="B147" s="4" t="s">
        <f>=HYPERLINK("https://leilaoonline.net/lote/detalhe/304548", " APROX. 36.000 UN. ARRUELA DENTADA EXT GEO M8 17,0MM (COD. 1100145)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1.900,00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=HYPERLINK("https://leilaoonline.net/lote/detalhe/304541", "368")</f>
      </c>
      <c r="B148" s="4" t="s">
        <f>=HYPERLINK("https://leilaoonline.net/lote/detalhe/304541", " APROX. 2.000 UN. PARAFUSO SXT PHI GEO 1/4"X5.1/2" (COD. 1100146)")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600,00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=HYPERLINK("https://leilaoonline.net/lote/detalhe/304550", "369")</f>
      </c>
      <c r="B149" s="4" t="s">
        <f>=HYPERLINK("https://leilaoonline.net/lote/detalhe/304550", " APROX. 2.500 UN. PARAFUSO SXT PHI GEO M6 16,0MM (COD. 1100147)")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=HYPERLINK("https://leilaoonline.net/lote/detalhe/304555", "370")</f>
      </c>
      <c r="B150" s="4" t="s">
        <f>=HYPERLINK("https://leilaoonline.net/lote/detalhe/304555", " APROX. 1350 UN. PORCA SXT AUT GEO M12 22,0MM (COD. 1100149) 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3.670,00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=HYPERLINK("https://leilaoonline.net/lote/detalhe/304557", "371")</f>
      </c>
      <c r="B151" s="4" t="s">
        <f>=HYPERLINK("https://leilaoonline.net/lote/detalhe/304557", " APROX. 5.000 UN. PARAFUSO ABAULADO FC ZB M3 30,0MM (COD. 1100159)")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100,00</t>
        </is>
      </c>
      <c r="F151" s="4" t="inlineStr">
        <is>
          <t>10.00</t>
        </is>
      </c>
    </row>
    <row collapsed="false" customFormat="false" customHeight="false" hidden="false" ht="12.1" outlineLevel="0" r="152">
      <c r="A152" s="5" t="s">
        <f>=HYPERLINK("https://leilaoonline.net/lote/detalhe/304549", "372")</f>
      </c>
      <c r="B152" s="4" t="s">
        <f>=HYPERLINK("https://leilaoonline.net/lote/detalhe/304549", " APROX. 33.000 UN PARAFUSO PAN PHI P/PLAST ZB 2,2MMX5,0MM (COD. 1100169)")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400,00</t>
        </is>
      </c>
      <c r="F152" s="4" t="inlineStr">
        <is>
          <t>10.00</t>
        </is>
      </c>
    </row>
    <row collapsed="false" customFormat="false" customHeight="false" hidden="false" ht="12.1" outlineLevel="0" r="153">
      <c r="A153" s="5" t="s">
        <f>=HYPERLINK("https://leilaoonline.net/lote/detalhe/304534", "374")</f>
      </c>
      <c r="B153" s="4" t="s">
        <f>=HYPERLINK("https://leilaoonline.net/lote/detalhe/304534", " APROX. 12.000 UN PARAFUSO PAN PHI NQ M3 8,0MM ( COD. 1100174) e APROX. 7.000 UN PARAFUSO PAN PHI BCR M2 0,4MMX6,0MM (COD. 1100176)")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150,00</t>
        </is>
      </c>
      <c r="F153" s="4" t="inlineStr">
        <is>
          <t>10.00</t>
        </is>
      </c>
    </row>
    <row collapsed="false" customFormat="false" customHeight="false" hidden="false" ht="12.1" outlineLevel="0" r="154">
      <c r="A154" s="5" t="s">
        <f>=HYPERLINK("https://leilaoonline.net/lote/detalhe/304552", "375")</f>
      </c>
      <c r="B154" s="4" t="s">
        <f>=HYPERLINK("https://leilaoonline.net/lote/detalhe/304552", " APROX. 30.000 UN. PARAFUSO PAN PHI BCR M2 0,4MMX6,0MM ( COD. 1100178)")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500,00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=HYPERLINK("https://leilaoonline.net/lote/detalhe/304559", "376")</f>
      </c>
      <c r="B155" s="4" t="s">
        <f>=HYPERLINK("https://leilaoonline.net/lote/detalhe/304559", " APROX. 13.500 UN. PARAFUSO PAN PHI BCR M2 0,4MMX7,0MM ( COD. 1100179) e APROX. 2.500 UN. PARAFUSO SXT NQ M5 0,8MMX20,0MM ( COD. 1100183)")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200,00</t>
        </is>
      </c>
      <c r="F155" s="4" t="inlineStr">
        <is>
          <t>10.00</t>
        </is>
      </c>
    </row>
    <row collapsed="false" customFormat="false" customHeight="false" hidden="false" ht="12.1" outlineLevel="0" r="156">
      <c r="A156" s="5" t="s">
        <f>=HYPERLINK("https://leilaoonline.net/lote/detalhe/304554", "377")</f>
      </c>
      <c r="B156" s="4" t="s">
        <f>=HYPERLINK("https://leilaoonline.net/lote/detalhe/304554", " APROX. 6.500 UN. PORCA SXT-B ZB M5 0,8MMX8,0MM ( COD. 1100184)")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700,00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=HYPERLINK("https://leilaoonline.net/lote/detalhe/304551", "378")</f>
      </c>
      <c r="B157" s="4" t="s">
        <f>=HYPERLINK("https://leilaoonline.net/lote/detalhe/304551", " APROX. 9.000 UN. PARAFUSO CH PHI CR M4 12,0MM (COD. 1100186)")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200,00</t>
        </is>
      </c>
      <c r="F157" s="4" t="inlineStr">
        <is>
          <t>10.00</t>
        </is>
      </c>
    </row>
    <row collapsed="false" customFormat="false" customHeight="false" hidden="false" ht="12.1" outlineLevel="0" r="158">
      <c r="A158" s="5" t="s">
        <f>=HYPERLINK("https://leilaoonline.net/lote/detalhe/304556", "379")</f>
      </c>
      <c r="B158" s="4" t="s">
        <f>=HYPERLINK("https://leilaoonline.net/lote/detalhe/304556", " APROX. 3.300 UN. GRAMPO U ZB 60,0MMX43,0MMX34,0MMX36,0MM M5 ( COD. 1100187) e APROX. 10.000 UN. PARAFUSO CIL FS BCR M3 16,0MM ( COD. 1100196)")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300,00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=HYPERLINK("https://leilaoonline.net/lote/detalhe/304558", "380")</f>
      </c>
      <c r="B159" s="4" t="s">
        <f>=HYPERLINK("https://leilaoonline.net/lote/detalhe/304558", " APROX. 5.900 UN. PORCA SXT ZB M5 ( COD. 1100197) e PARAFUSO AA CH PHI ZB 2,9MMX6,5MM ( COD. 1100223)")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200,00</t>
        </is>
      </c>
      <c r="F159" s="4" t="inlineStr">
        <is>
          <t>10.00</t>
        </is>
      </c>
    </row>
    <row collapsed="false" customFormat="false" customHeight="false" hidden="false" ht="12.1" outlineLevel="0" r="160">
      <c r="A160" s="5" t="s">
        <f>=HYPERLINK("https://leilaoonline.net/lote/detalhe/304560", "382")</f>
      </c>
      <c r="B160" s="4" t="s">
        <f>=HYPERLINK("https://leilaoonline.net/lote/detalhe/304560", "APROX. 50 METROS - CABO COAXIAL DLCR 12 SF")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900,00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=HYPERLINK("https://leilaoonline.net/lote/detalhe/304471", "3003")</f>
      </c>
      <c r="B161" s="4" t="s">
        <f>=HYPERLINK("https://leilaoonline.net/lote/detalhe/304471", " Lote com Notebooks, placas mãe de notebooks e telas de notebook. Conforme relação de itens")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2.000,00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=HYPERLINK("https://leilaoonline.net/lote/detalhe/304469", "3004")</f>
      </c>
      <c r="B162" s="4" t="s">
        <f>=HYPERLINK("https://leilaoonline.net/lote/detalhe/304469", " Lote de itens variados conforme relação.")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5.000,00</t>
        </is>
      </c>
      <c r="F162" s="4" t="inlineStr">
        <is>
          <t>200.00</t>
        </is>
      </c>
    </row>
    <row collapsed="false" customFormat="false" customHeight="false" hidden="false" ht="12.1" outlineLevel="0" r="163">
      <c r="A163" s="5" t="s">
        <f>=HYPERLINK("https://leilaoonline.net/lote/detalhe/304474", "3005")</f>
      </c>
      <c r="B163" s="4" t="s">
        <f>=HYPERLINK("https://leilaoonline.net/lote/detalhe/304474", " 1 Maquina de Costura Industrial Reta Bother, 1 Maquina de Costura de Braço Piffaf")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900,00</t>
        </is>
      </c>
      <c r="F163" s="4" t="inlineStr">
        <is>
          <t>150.00</t>
        </is>
      </c>
    </row>
    <row collapsed="false" customFormat="false" customHeight="false" hidden="false" ht="12.1" outlineLevel="0" r="164">
      <c r="A164" s="5" t="s">
        <f>=HYPERLINK("https://leilaoonline.net/lote/detalhe/304473", "3006")</f>
      </c>
      <c r="B164" s="4" t="s">
        <f>=HYPERLINK("https://leilaoonline.net/lote/detalhe/304473", " Lixadeira Para Acabamento Sapateiro 3 Pontas, Lixadeira Para Acabamento Sapateiro 6 Pontas e Compresseor Ferrari 24 l")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700,00</t>
        </is>
      </c>
      <c r="F164" s="4" t="inlineStr">
        <is>
          <t>150.00</t>
        </is>
      </c>
    </row>
    <row collapsed="false" customFormat="false" customHeight="false" hidden="false" ht="12.1" outlineLevel="0" r="165">
      <c r="A165" s="5" t="s">
        <f>=HYPERLINK("https://leilaoonline.net/lote/detalhe/304476", "3007")</f>
      </c>
      <c r="B165" s="4" t="s">
        <f>=HYPERLINK("https://leilaoonline.net/lote/detalhe/304476", " Forno Industrial Helmo a gás 350°")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900,00</t>
        </is>
      </c>
      <c r="F165" s="4" t="inlineStr">
        <is>
          <t>150.00</t>
        </is>
      </c>
    </row>
    <row collapsed="false" customFormat="false" customHeight="false" hidden="false" ht="12.1" outlineLevel="0" r="166">
      <c r="A166" s="5" t="s">
        <f>=HYPERLINK("https://leilaoonline.net/lote/detalhe/304477", "3008")</f>
      </c>
      <c r="B166" s="4" t="s">
        <f>=HYPERLINK("https://leilaoonline.net/lote/detalhe/304477", " Rampa de Madeira Para Treinamento de Fisioterapia com 3 degraus")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700,00</t>
        </is>
      </c>
      <c r="F166" s="4" t="inlineStr">
        <is>
          <t>150.00</t>
        </is>
      </c>
    </row>
    <row collapsed="false" customFormat="false" customHeight="false" hidden="false" ht="12.1" outlineLevel="0" r="167">
      <c r="A167" s="5" t="s">
        <f>=HYPERLINK("https://leilaoonline.net/lote/detalhe/304472", "3009")</f>
      </c>
      <c r="B167" s="4" t="s">
        <f>=HYPERLINK("https://leilaoonline.net/lote/detalhe/304472", " 2 Cadeiras de Rodas Infantil e 1 Cadeira de Rodas Adulto")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1.500,00</t>
        </is>
      </c>
      <c r="F167" s="4" t="inlineStr">
        <is>
          <t>150.00</t>
        </is>
      </c>
    </row>
    <row collapsed="false" customFormat="false" customHeight="false" hidden="false" ht="12.1" outlineLevel="0" r="168">
      <c r="A168" s="5" t="s">
        <f>=HYPERLINK("https://leilaoonline.net/lote/detalhe/304478", "5002")</f>
      </c>
      <c r="B168" s="4" t="s">
        <f>=HYPERLINK("https://leilaoonline.net/lote/detalhe/304478", " APROX. 670 KG DE TIRAS, GUIAS, PERFIS E MAIS. CONFORME ESPECIFICAÇÔES")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1.800,00</t>
        </is>
      </c>
      <c r="F168" s="4" t="inlineStr">
        <is>
          <t>200.00</t>
        </is>
      </c>
    </row>
    <row collapsed="false" customFormat="false" customHeight="false" hidden="false" ht="12.1" outlineLevel="0" r="169">
      <c r="A169" s="5" t="s">
        <f>=HYPERLINK("https://leilaoonline.net/lote/detalhe/304500", "5003")</f>
      </c>
      <c r="B169" s="4" t="s">
        <f>=HYPERLINK("https://leilaoonline.net/lote/detalhe/304500", " Cristo esculpido em madeira")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800,00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=HYPERLINK("https://leilaoonline.net/lote/detalhe/304487", "5005")</f>
      </c>
      <c r="B170" s="4" t="s">
        <f>=HYPERLINK("https://leilaoonline.net/lote/detalhe/304487", " Mesa centenária em Imbuia")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1.800,00</t>
        </is>
      </c>
      <c r="F170" s="4" t="inlineStr">
        <is>
          <t>150.00</t>
        </is>
      </c>
    </row>
    <row collapsed="false" customFormat="false" customHeight="false" hidden="false" ht="12.1" outlineLevel="0" r="171">
      <c r="A171" s="5" t="s">
        <f>=HYPERLINK("https://leilaoonline.net/lote/detalhe/304488", "5006")</f>
      </c>
      <c r="B171" s="4" t="s">
        <f>=HYPERLINK("https://leilaoonline.net/lote/detalhe/304488", " Mesa de dormente com dois bancos")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1.500,00</t>
        </is>
      </c>
      <c r="F171" s="4" t="inlineStr">
        <is>
          <t>150.00</t>
        </is>
      </c>
    </row>
    <row collapsed="false" customFormat="false" customHeight="false" hidden="false" ht="12.1" outlineLevel="0" r="172">
      <c r="A172" s="5" t="s">
        <f>=HYPERLINK("https://leilaoonline.net/lote/detalhe/304496", "5007")</f>
      </c>
      <c r="B172" s="4" t="s">
        <f>=HYPERLINK("https://leilaoonline.net/lote/detalhe/304496", " 02 Balanças de sacaria com os pesos")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900,00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=HYPERLINK("https://leilaoonline.net/lote/detalhe/304493", "5008")</f>
      </c>
      <c r="B173" s="4" t="s">
        <f>=HYPERLINK("https://leilaoonline.net/lote/detalhe/304493", " 05 Moedores fixados em madeira de lei. Sendo 3 maiores e 2 menores")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900,00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=HYPERLINK("https://leilaoonline.net/lote/detalhe/304490", "5009")</f>
      </c>
      <c r="B174" s="4" t="s">
        <f>=HYPERLINK("https://leilaoonline.net/lote/detalhe/304490", " Balcão  em madeira de cruzeta, tampo móvel de azulejo cor azul marinho (A)")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900,00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=HYPERLINK("https://leilaoonline.net/lote/detalhe/304489", "5010")</f>
      </c>
      <c r="B175" s="4" t="s">
        <f>=HYPERLINK("https://leilaoonline.net/lote/detalhe/304489", " Balcão  em madeira de cruzeta, tampo móvel de azulejo cor azul marinho (B)")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900,00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=HYPERLINK("https://leilaoonline.net/lote/detalhe/304497", "5011")</f>
      </c>
      <c r="B176" s="4" t="s">
        <f>=HYPERLINK("https://leilaoonline.net/lote/detalhe/304497", " Balcão  em madeira de cruzeta, tampo móvel de azulejo cor azul marinho (C) 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900,00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=HYPERLINK("https://leilaoonline.net/lote/detalhe/304491", "5012")</f>
      </c>
      <c r="B177" s="4" t="s">
        <f>=HYPERLINK("https://leilaoonline.net/lote/detalhe/304491", " Balcão  em madeira de cruzeta, tampo móvel de azulejo cor azul marinho (D)")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900,00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=HYPERLINK("https://leilaoonline.net/lote/detalhe/304483", "5013")</f>
      </c>
      <c r="B178" s="4" t="s">
        <f>=HYPERLINK("https://leilaoonline.net/lote/detalhe/304483", " Balcão  em madeira de cruzeta, tampo móvel de azulejo cor azul marinho (E)")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900,00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=HYPERLINK("https://leilaoonline.net/lote/detalhe/304492", "5014")</f>
      </c>
      <c r="B179" s="4" t="s">
        <f>=HYPERLINK("https://leilaoonline.net/lote/detalhe/304492", " Balcão  em madeira de cruzeta, tampo móvel de azulejo cor azul marinho (F)")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900,00</t>
        </is>
      </c>
      <c r="F179" s="4" t="inlineStr">
        <is>
          <t>100.00</t>
        </is>
      </c>
    </row>
    <row collapsed="false" customFormat="false" customHeight="false" hidden="false" ht="12.1" outlineLevel="0" r="180">
      <c r="A180" s="5" t="s">
        <f>=HYPERLINK("https://leilaoonline.net/lote/detalhe/304495", "5015")</f>
      </c>
      <c r="B180" s="4" t="s">
        <f>=HYPERLINK("https://leilaoonline.net/lote/detalhe/304495", " Balança vermelha grande")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300,00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=HYPERLINK("https://leilaoonline.net/lote/detalhe/304499", "5016")</f>
      </c>
      <c r="B181" s="4" t="s">
        <f>=HYPERLINK("https://leilaoonline.net/lote/detalhe/304499", " Balança marrom tam.medio")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300,00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=HYPERLINK("https://leilaoonline.net/lote/detalhe/304494", "5017")</f>
      </c>
      <c r="B182" s="4" t="s">
        <f>=HYPERLINK("https://leilaoonline.net/lote/detalhe/304494", " Balança vermelha tam.medio")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300,00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=HYPERLINK("https://leilaoonline.net/lote/detalhe/304502", "5018")</f>
      </c>
      <c r="B183" s="4" t="s">
        <f>=HYPERLINK("https://leilaoonline.net/lote/detalhe/304502", " Torradores de café (2 unidades)")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200,00</t>
        </is>
      </c>
      <c r="F183" s="4" t="inlineStr">
        <is>
          <t>100.00</t>
        </is>
      </c>
    </row>
    <row collapsed="false" customFormat="false" customHeight="false" hidden="false" ht="12.1" outlineLevel="0" r="184">
      <c r="A184" s="5" t="s">
        <f>=HYPERLINK("https://leilaoonline.net/lote/detalhe/304501", "5026")</f>
      </c>
      <c r="B184" s="4" t="s">
        <f>=HYPERLINK("https://leilaoonline.net/lote/detalhe/304501", " Pilão sem a mão")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400,00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=HYPERLINK("https://leilaoonline.net/lote/detalhe/304486", "5027")</f>
      </c>
      <c r="B185" s="4" t="s">
        <f>=HYPERLINK("https://leilaoonline.net/lote/detalhe/304486", " Armário em madeira. Usado")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800,00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=HYPERLINK("https://leilaoonline.net/lote/detalhe/304498", "5029")</f>
      </c>
      <c r="B186" s="4" t="s">
        <f>=HYPERLINK("https://leilaoonline.net/lote/detalhe/304498", " Arado")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800,00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=HYPERLINK("https://leilaoonline.net/lote/detalhe/304485", "5035")</f>
      </c>
      <c r="B187" s="4" t="s">
        <f>=HYPERLINK("https://leilaoonline.net/lote/detalhe/304485", "Chaise de Rafis indonésia. Usada (A)")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600,00</t>
        </is>
      </c>
      <c r="F187" s="4" t="inlineStr">
        <is>
          <t>100.00</t>
        </is>
      </c>
    </row>
    <row collapsed="false" customFormat="false" customHeight="false" hidden="false" ht="12.1" outlineLevel="0" r="188">
      <c r="A188" s="5" t="s">
        <f>=HYPERLINK("https://leilaoonline.net/lote/detalhe/304504", "5036")</f>
      </c>
      <c r="B188" s="4" t="s">
        <f>=HYPERLINK("https://leilaoonline.net/lote/detalhe/304504", "Chaise de Rafis indonésia. Usada (B)")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600,00</t>
        </is>
      </c>
      <c r="F188" s="4" t="inlineStr">
        <is>
          <t>100.00</t>
        </is>
      </c>
    </row>
    <row collapsed="false" customFormat="false" customHeight="false" hidden="false" ht="12.1" outlineLevel="0" r="189">
      <c r="A189" s="5" t="s">
        <f>=HYPERLINK("https://leilaoonline.net/lote/detalhe/304484", "5038")</f>
      </c>
      <c r="B189" s="4" t="s">
        <f>=HYPERLINK("https://leilaoonline.net/lote/detalhe/304484", " Lustre antigo em metal")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800,00</t>
        </is>
      </c>
      <c r="F189" s="4" t="inlineStr">
        <is>
          <t>100.00</t>
        </is>
      </c>
    </row>
    <row collapsed="false" customFormat="false" customHeight="false" hidden="false" ht="12.1" outlineLevel="0" r="190">
      <c r="A190" s="5" t="s">
        <f>=HYPERLINK("https://leilaoonline.net/lote/detalhe/304503", "5039")</f>
      </c>
      <c r="B190" s="4" t="s">
        <f>=HYPERLINK("https://leilaoonline.net/lote/detalhe/304503", " Carteira escolar antiga")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400,00</t>
        </is>
      </c>
      <c r="F190" s="4" t="inlineStr">
        <is>
          <t>100.00</t>
        </is>
      </c>
    </row>
    <row collapsed="false" customFormat="false" customHeight="false" hidden="false" ht="12.1" outlineLevel="0" r="191">
      <c r="A191" s="5" t="s">
        <f>=HYPERLINK("https://leilaoonline.net/lote/detalhe/304522", "5040")</f>
      </c>
      <c r="B191" s="4" t="s">
        <f>=HYPERLINK("https://leilaoonline.net/lote/detalhe/304522", " Máquina Vigorelli. Funcionando")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650,00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=HYPERLINK("https://leilaoonline.net/lote/detalhe/304524", "5041")</f>
      </c>
      <c r="B192" s="4" t="s">
        <f>=HYPERLINK("https://leilaoonline.net/lote/detalhe/304524", " 04 Formas de tijolo comum")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300,00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=HYPERLINK("https://leilaoonline.net/lote/detalhe/304519", "5042")</f>
      </c>
      <c r="B193" s="4" t="s">
        <f>=HYPERLINK("https://leilaoonline.net/lote/detalhe/304519", " Máquina escrever antiga")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150,00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=HYPERLINK("https://leilaoonline.net/lote/detalhe/304526", "5043")</f>
      </c>
      <c r="B194" s="4" t="s">
        <f>=HYPERLINK("https://leilaoonline.net/lote/detalhe/304526", " Máquina escrever antiga")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150,00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=HYPERLINK("https://leilaoonline.net/lote/detalhe/304527", "5044")</f>
      </c>
      <c r="B195" s="4" t="s">
        <f>=HYPERLINK("https://leilaoonline.net/lote/detalhe/304527", "Mesa de cabeceira em imbuia")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150,00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=HYPERLINK("https://leilaoonline.net/lote/detalhe/304520", "5046")</f>
      </c>
      <c r="B196" s="4" t="s">
        <f>=HYPERLINK("https://leilaoonline.net/lote/detalhe/304520", " Quatro esculturas")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400,00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=HYPERLINK("https://leilaoonline.net/lote/detalhe/304525", "5047")</f>
      </c>
      <c r="B197" s="4" t="s">
        <f>=HYPERLINK("https://leilaoonline.net/lote/detalhe/304525", " Rádio vitrola em Imbuia")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900,00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=HYPERLINK("https://leilaoonline.net/lote/detalhe/304521", "5049")</f>
      </c>
      <c r="B198" s="4" t="s">
        <f>=HYPERLINK("https://leilaoonline.net/lote/detalhe/304521", " Mesa em imbuia com tampo de mármore. Medidas 75 x 90. Acompanha duas cadeiras em Imbuia")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750,00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=HYPERLINK("https://leilaoonline.net/lote/detalhe/304523", "5050")</f>
      </c>
      <c r="B199" s="4" t="s">
        <f>=HYPERLINK("https://leilaoonline.net/lote/detalhe/304523", " Baú de madeira . Medidas 1,90 x 0,51 x 0,53")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500,00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=HYPERLINK("https://leilaoonline.net/lote/detalhe/304609", "8001")</f>
      </c>
      <c r="B200" s="4" t="s">
        <f>=HYPERLINK("https://leilaoonline.net/lote/detalhe/304609", " Máquinas de escrever, Fax's, Telefones, Cafeteira, Bebedouros, Dvd player, VHS, Microfone")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110,00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=HYPERLINK("https://leilaoonline.net/lote/detalhe/304610", "8005")</f>
      </c>
      <c r="B201" s="4" t="s">
        <f>=HYPERLINK("https://leilaoonline.net/lote/detalhe/304610", " 2 Sofás reclináveis (2 lugares)")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110,00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=HYPERLINK("https://leilaoonline.net/lote/detalhe/304612", "8006")</f>
      </c>
      <c r="B202" s="4" t="s">
        <f>=HYPERLINK("https://leilaoonline.net/lote/detalhe/304612", " 2 Malas de viagem grande")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110,00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=HYPERLINK("https://leilaoonline.net/lote/detalhe/304611", "8007")</f>
      </c>
      <c r="B203" s="4" t="s">
        <f>=HYPERLINK("https://leilaoonline.net/lote/detalhe/304611", " 3 Casacos")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110,00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=HYPERLINK("https://leilaoonline.net/lote/detalhe/304613", "8008")</f>
      </c>
      <c r="B204" s="4" t="s">
        <f>=HYPERLINK("https://leilaoonline.net/lote/detalhe/304613", " 4 Relógios de parede")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110,00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=HYPERLINK("https://leilaoonline.net/lote/detalhe/304614", "8012")</f>
      </c>
      <c r="B205" s="4" t="s">
        <f>=HYPERLINK("https://leilaoonline.net/lote/detalhe/304614", " Máquina de escrever Olivetti Tekne 6")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110,00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=HYPERLINK("https://leilaoonline.net/lote/detalhe/304615", "8014")</f>
      </c>
      <c r="B206" s="4" t="s">
        <f>=HYPERLINK("https://leilaoonline.net/lote/detalhe/304615", " 2 Relógios Comparadores Analogicos")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110,00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=HYPERLINK("https://leilaoonline.net/lote/detalhe/304616", "8015")</f>
      </c>
      <c r="B207" s="4" t="s">
        <f>=HYPERLINK("https://leilaoonline.net/lote/detalhe/304616", " Escultura Pedra Sabão")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110,00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=HYPERLINK("https://leilaoonline.net/lote/detalhe/304617", "8016")</f>
      </c>
      <c r="B208" s="4" t="s">
        <f>=HYPERLINK("https://leilaoonline.net/lote/detalhe/304617", " TV Sony Trinitron 32'")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110,00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=HYPERLINK("https://leilaoonline.net/lote/detalhe/304618", "8017")</f>
      </c>
      <c r="B209" s="4" t="s">
        <f>=HYPERLINK("https://leilaoonline.net/lote/detalhe/304618", " 2 Vasos de Jardim Grandes")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110,00</t>
        </is>
      </c>
      <c r="F209" s="4" t="inlineStr">
        <is>
          <t>50.00</t>
        </is>
      </c>
    </row>
    <row collapsed="false" customFormat="false" customHeight="false" hidden="false" ht="12.1" outlineLevel="0" r="210">
      <c r="A210" s="5" t="s">
        <f>=HYPERLINK("https://leilaoonline.net/lote/detalhe/304619", "8018")</f>
      </c>
      <c r="B210" s="4" t="s">
        <f>=HYPERLINK("https://leilaoonline.net/lote/detalhe/304619", " Cama com Colchões")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110,00</t>
        </is>
      </c>
      <c r="F210" s="4" t="inlineStr">
        <is>
          <t>50.00</t>
        </is>
      </c>
    </row>
    <row collapsed="false" customFormat="false" customHeight="false" hidden="false" ht="12.1" outlineLevel="0" r="211">
      <c r="A211" s="5" t="s">
        <f>=HYPERLINK("https://leilaoonline.net/lote/detalhe/304621", "8019")</f>
      </c>
      <c r="B211" s="4" t="s">
        <f>=HYPERLINK("https://leilaoonline.net/lote/detalhe/304621", " Poltrona Puff")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110,00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=HYPERLINK("https://leilaoonline.net/lote/detalhe/304620", "8020")</f>
      </c>
      <c r="B212" s="4" t="s">
        <f>=HYPERLINK("https://leilaoonline.net/lote/detalhe/304620", " Arquivo com 3 Gavetas")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110,00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=HYPERLINK("https://leilaoonline.net/lote/detalhe/304622", "8022")</f>
      </c>
      <c r="B213" s="4" t="s">
        <f>=HYPERLINK("https://leilaoonline.net/lote/detalhe/304622", " Sofá (2 lugares)")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110,00</t>
        </is>
      </c>
      <c r="F213" s="4" t="inlineStr">
        <is>
          <t>50.00</t>
        </is>
      </c>
    </row>
    <row collapsed="false" customFormat="false" customHeight="false" hidden="false" ht="12.1" outlineLevel="0" r="214">
      <c r="A214" s="5" t="s">
        <f>=HYPERLINK("https://leilaoonline.net/lote/detalhe/304623", "8023")</f>
      </c>
      <c r="B214" s="4" t="s">
        <f>=HYPERLINK("https://leilaoonline.net/lote/detalhe/304623", " Conjunto de Sofás e almofadas (2 e 3 lugares)")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110,00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=HYPERLINK("https://leilaoonline.net/lote/detalhe/304624", "8024")</f>
      </c>
      <c r="B215" s="4" t="s">
        <f>=HYPERLINK("https://leilaoonline.net/lote/detalhe/304624", " Conjunto de Cadeiras")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110,00</t>
        </is>
      </c>
      <c r="F215" s="4" t="inlineStr">
        <is>
          <t>50.00</t>
        </is>
      </c>
    </row>
    <row collapsed="false" customFormat="false" customHeight="false" hidden="false" ht="12.1" outlineLevel="0" r="216">
      <c r="A216" s="5" t="s">
        <f>=HYPERLINK("https://leilaoonline.net/lote/detalhe/304625", "8025")</f>
      </c>
      <c r="B216" s="4" t="s">
        <f>=HYPERLINK("https://leilaoonline.net/lote/detalhe/304625", " Lavadora Continental Evolution 10kg")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110,00</t>
        </is>
      </c>
      <c r="F216" s="4" t="inlineStr">
        <is>
          <t>50.00</t>
        </is>
      </c>
    </row>
    <row collapsed="false" customFormat="false" customHeight="false" hidden="false" ht="12.1" outlineLevel="0" r="217">
      <c r="A217" s="5" t="s">
        <f>=HYPERLINK("https://leilaoonline.net/lote/detalhe/304626", "8026")</f>
      </c>
      <c r="B217" s="4" t="s">
        <f>=HYPERLINK("https://leilaoonline.net/lote/detalhe/304626", " 2 "Gazebos" Retráteis")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110,00</t>
        </is>
      </c>
      <c r="F217" s="4" t="inlineStr">
        <is>
          <t>50.00</t>
        </is>
      </c>
    </row>
    <row collapsed="false" customFormat="false" customHeight="false" hidden="false" ht="12.1" outlineLevel="0" r="218">
      <c r="A218" s="5" t="s">
        <f>=HYPERLINK("https://leilaoonline.net/lote/detalhe/304627", "8027")</f>
      </c>
      <c r="B218" s="4" t="s">
        <f>=HYPERLINK("https://leilaoonline.net/lote/detalhe/304627", " Lavadora Brastemp Alive 11kg")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110,00</t>
        </is>
      </c>
      <c r="F218" s="4" t="inlineStr">
        <is>
          <t>50.00</t>
        </is>
      </c>
    </row>
    <row collapsed="false" customFormat="false" customHeight="false" hidden="false" ht="12.1" outlineLevel="0" r="219">
      <c r="A219" s="5" t="s">
        <f>=HYPERLINK("https://leilaoonline.net/lote/detalhe/304628", "8028")</f>
      </c>
      <c r="B219" s="4" t="s">
        <f>=HYPERLINK("https://leilaoonline.net/lote/detalhe/304628", " Lavadora Brastemp Gran Luxo 4kg")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110,00</t>
        </is>
      </c>
      <c r="F219" s="4" t="inlineStr">
        <is>
          <t>50.00</t>
        </is>
      </c>
    </row>
    <row collapsed="false" customFormat="false" customHeight="false" hidden="false" ht="12.1" outlineLevel="0" r="220">
      <c r="A220" s="5" t="s">
        <f>=HYPERLINK("https://leilaoonline.net/lote/detalhe/304629", "8031")</f>
      </c>
      <c r="B220" s="4" t="s">
        <f>=HYPERLINK("https://leilaoonline.net/lote/detalhe/304629", " Móveis diversos")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110,00</t>
        </is>
      </c>
      <c r="F220" s="4" t="inlineStr">
        <is>
          <t>50.00</t>
        </is>
      </c>
    </row>
    <row collapsed="false" customFormat="false" customHeight="false" hidden="false" ht="12.1" outlineLevel="0" r="221">
      <c r="A221" s="5" t="s">
        <f>=HYPERLINK("https://leilaoonline.net/lote/detalhe/304630", "8034")</f>
      </c>
      <c r="B221" s="4" t="s">
        <f>=HYPERLINK("https://leilaoonline.net/lote/detalhe/304630", " Buchas e Pinos de plástico diversos")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110,00</t>
        </is>
      </c>
      <c r="F221" s="4" t="inlineStr">
        <is>
          <t>50.00</t>
        </is>
      </c>
    </row>
    <row collapsed="false" customFormat="false" customHeight="false" hidden="false" ht="12.1" outlineLevel="0" r="222">
      <c r="A222" s="5" t="s">
        <f>=HYPERLINK("https://leilaoonline.net/lote/detalhe/304631", "8036")</f>
      </c>
      <c r="B222" s="4" t="s">
        <f>=HYPERLINK("https://leilaoonline.net/lote/detalhe/304631", " 2 Arquivos (3 e 4 Gavetas)")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110,00</t>
        </is>
      </c>
      <c r="F222" s="4" t="inlineStr">
        <is>
          <t>50.00</t>
        </is>
      </c>
    </row>
    <row collapsed="false" customFormat="false" customHeight="false" hidden="false" ht="12.1" outlineLevel="0" r="223">
      <c r="A223" s="5" t="s">
        <f>=HYPERLINK("https://leilaoonline.net/lote/detalhe/304632", "8037")</f>
      </c>
      <c r="B223" s="4" t="s">
        <f>=HYPERLINK("https://leilaoonline.net/lote/detalhe/304632", " Conjunto de Expositores de Persianas")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110,00</t>
        </is>
      </c>
      <c r="F223" s="4" t="inlineStr">
        <is>
          <t>50.00</t>
        </is>
      </c>
    </row>
    <row collapsed="false" customFormat="false" customHeight="false" hidden="false" ht="12.1" outlineLevel="0" r="224">
      <c r="A224" s="5" t="s">
        <f>=HYPERLINK("https://leilaoonline.net/lote/detalhe/304633", "8039")</f>
      </c>
      <c r="B224" s="4" t="s">
        <f>=HYPERLINK("https://leilaoonline.net/lote/detalhe/304633", " Luminarias diversas")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110,00</t>
        </is>
      </c>
      <c r="F224" s="4" t="inlineStr">
        <is>
          <t>50.00</t>
        </is>
      </c>
    </row>
    <row collapsed="false" customFormat="false" customHeight="false" hidden="false" ht="12.1" outlineLevel="0" r="225">
      <c r="A225" s="5" t="s">
        <f>=HYPERLINK("https://leilaoonline.net/lote/detalhe/304635", "8041")</f>
      </c>
      <c r="B225" s="4" t="s">
        <f>=HYPERLINK("https://leilaoonline.net/lote/detalhe/304635", " Carrinho de bebê Graco")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110,00</t>
        </is>
      </c>
      <c r="F225" s="4" t="inlineStr">
        <is>
          <t>50.00</t>
        </is>
      </c>
    </row>
    <row collapsed="false" customFormat="false" customHeight="false" hidden="false" ht="12.1" outlineLevel="0" r="226">
      <c r="A226" s="5" t="s">
        <f>=HYPERLINK("https://leilaoonline.net/lote/detalhe/304634", "8043")</f>
      </c>
      <c r="B226" s="4" t="s">
        <f>=HYPERLINK("https://leilaoonline.net/lote/detalhe/304634", " Livros diversos")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110,00</t>
        </is>
      </c>
      <c r="F226" s="4" t="inlineStr">
        <is>
          <t>50.00</t>
        </is>
      </c>
    </row>
    <row collapsed="false" customFormat="false" customHeight="false" hidden="false" ht="12.1" outlineLevel="0" r="227">
      <c r="A227" s="5" t="s">
        <f>=HYPERLINK("https://leilaoonline.net/lote/detalhe/304636", "8044")</f>
      </c>
      <c r="B227" s="4" t="s">
        <f>=HYPERLINK("https://leilaoonline.net/lote/detalhe/304636", " 2 Mesas escritório")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110,00</t>
        </is>
      </c>
      <c r="F227" s="4" t="inlineStr">
        <is>
          <t>50.00</t>
        </is>
      </c>
    </row>
    <row collapsed="false" customFormat="false" customHeight="false" hidden="false" ht="12.1" outlineLevel="0" r="228">
      <c r="A228" s="5" t="s">
        <f>=HYPERLINK("https://leilaoonline.net/lote/detalhe/304637", "8045")</f>
      </c>
      <c r="B228" s="4" t="s">
        <f>=HYPERLINK("https://leilaoonline.net/lote/detalhe/304637", " Balança de Precisão Industrial Marte")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110,00</t>
        </is>
      </c>
      <c r="F228" s="4" t="inlineStr">
        <is>
          <t>50.00</t>
        </is>
      </c>
    </row>
    <row collapsed="false" customFormat="false" customHeight="false" hidden="false" ht="12.1" outlineLevel="0" r="229">
      <c r="A229" s="5" t="s">
        <f>=HYPERLINK("https://leilaoonline.net/lote/detalhe/304638", "8047")</f>
      </c>
      <c r="B229" s="4" t="s">
        <f>=HYPERLINK("https://leilaoonline.net/lote/detalhe/304638", " Ar condicionado")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110,00</t>
        </is>
      </c>
      <c r="F229" s="4" t="inlineStr">
        <is>
          <t>50.00</t>
        </is>
      </c>
    </row>
    <row collapsed="false" customFormat="false" customHeight="false" hidden="false" ht="12.1" outlineLevel="0" r="230">
      <c r="A230" s="5" t="s">
        <f>=HYPERLINK("https://leilaoonline.net/lote/detalhe/304668", "9501")</f>
      </c>
      <c r="B230" s="4" t="s">
        <f>=HYPERLINK("https://leilaoonline.net/lote/detalhe/304668", " 21 unidades de RECEPTOR DUOSAT PRODIGY   AMPERIMETRO, CXA DE SOM")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200,00</t>
        </is>
      </c>
      <c r="F230" s="4" t="inlineStr">
        <is>
          <t>50.00</t>
        </is>
      </c>
    </row>
    <row collapsed="false" customFormat="false" customHeight="false" hidden="false" ht="12.1" outlineLevel="0" r="231">
      <c r="A231" s="5" t="s">
        <f>=HYPERLINK("https://leilaoonline.net/lote/detalhe/304670", "9502")</f>
      </c>
      <c r="B231" s="4" t="s">
        <f>=HYPERLINK("https://leilaoonline.net/lote/detalhe/304670", " 34  unidades de GABINETES PC, LAMPADAS T18;CALHAS 40W 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150,00</t>
        </is>
      </c>
      <c r="F231" s="4" t="inlineStr">
        <is>
          <t>50.00</t>
        </is>
      </c>
    </row>
    <row collapsed="false" customFormat="false" customHeight="false" hidden="false" ht="12.1" outlineLevel="0" r="232">
      <c r="A232" s="5" t="s">
        <f>=HYPERLINK("https://leilaoonline.net/lote/detalhe/304671", "9503")</f>
      </c>
      <c r="B232" s="4" t="s">
        <f>=HYPERLINK("https://leilaoonline.net/lote/detalhe/304671", " 53 unidades de LUSTRES, PINGENTES, GLOBOS,ARANDELAS, LUMINÁRIAS, 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150,00</t>
        </is>
      </c>
      <c r="F232" s="4" t="inlineStr">
        <is>
          <t>50.00</t>
        </is>
      </c>
    </row>
    <row collapsed="false" customFormat="false" customHeight="false" hidden="false" ht="12.1" outlineLevel="0" r="233">
      <c r="A233" s="5" t="s">
        <f>=HYPERLINK("https://leilaoonline.net/lote/detalhe/304674", "9504")</f>
      </c>
      <c r="B233" s="4" t="s">
        <f>=HYPERLINK("https://leilaoonline.net/lote/detalhe/304674", " MOTOR PARCIAL 1600 AR VW FECHADO -SEG.")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200,00</t>
        </is>
      </c>
      <c r="F233" s="4" t="inlineStr">
        <is>
          <t>50.00</t>
        </is>
      </c>
    </row>
    <row collapsed="false" customFormat="false" customHeight="false" hidden="false" ht="12.1" outlineLevel="0" r="234">
      <c r="A234" s="5" t="s">
        <f>=HYPERLINK("https://leilaoonline.net/lote/detalhe/304672", "9505")</f>
      </c>
      <c r="B234" s="4" t="s">
        <f>=HYPERLINK("https://leilaoonline.net/lote/detalhe/304672", " MOTOR 1600 AR VW (P/APROV. PEÇAS INTERNAS)  VEP")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300,00</t>
        </is>
      </c>
      <c r="F234" s="4" t="inlineStr">
        <is>
          <t>50.00</t>
        </is>
      </c>
    </row>
    <row collapsed="false" customFormat="false" customHeight="false" hidden="false" ht="12.1" outlineLevel="0" r="235">
      <c r="A235" s="5" t="s">
        <f>=HYPERLINK("https://leilaoonline.net/lote/detalhe/304669", "9506")</f>
      </c>
      <c r="B235" s="4" t="s">
        <f>=HYPERLINK("https://leilaoonline.net/lote/detalhe/304669", " MOTOR 1600 AR ALCOOL VW P/KOMBI PARC.  PINDC.")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500,00</t>
        </is>
      </c>
      <c r="F235" s="4" t="inlineStr">
        <is>
          <t>50.00</t>
        </is>
      </c>
    </row>
    <row collapsed="false" customFormat="false" customHeight="false" hidden="false" ht="12.1" outlineLevel="0" r="236">
      <c r="A236" s="5" t="s">
        <f>=HYPERLINK("https://leilaoonline.net/lote/detalhe/304673", "9507")</f>
      </c>
      <c r="B236" s="4" t="s">
        <f>=HYPERLINK("https://leilaoonline.net/lote/detalhe/304673", " 36 unidades de MOTHER BOARD; LEITOR DVD, CARTÃO, DISQUETTE 3.1/2,TECLADO,MOUSE")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300,00</t>
        </is>
      </c>
      <c r="F236" s="4" t="inlineStr">
        <is>
          <t>50.00</t>
        </is>
      </c>
    </row>
    <row collapsed="false" customFormat="false" customHeight="false" hidden="false" ht="12.1" outlineLevel="0" r="237">
      <c r="A237" s="5" t="s">
        <f>=HYPERLINK("https://leilaoonline.net/lote/detalhe/304676", "9508")</f>
      </c>
      <c r="B237" s="4" t="s">
        <f>=HYPERLINK("https://leilaoonline.net/lote/detalhe/304676", " 24 unidades de RECEP. PHILIPS, TOCA CD C/AM FM , RADIO REL. PANASONIC, TOCA CD SONY")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300,00</t>
        </is>
      </c>
      <c r="F237" s="4" t="inlineStr">
        <is>
          <t>50.00</t>
        </is>
      </c>
    </row>
    <row collapsed="false" customFormat="false" customHeight="false" hidden="false" ht="12.1" outlineLevel="0" r="238">
      <c r="A238" s="5" t="s">
        <f>=HYPERLINK("https://leilaoonline.net/lote/detalhe/304692", "9509")</f>
      </c>
      <c r="B238" s="4" t="s">
        <f>=HYPERLINK("https://leilaoonline.net/lote/detalhe/304692", " BICICLETA CECI FEMININA COR -ORIGINAL  P/COLECION.")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150,00</t>
        </is>
      </c>
      <c r="F238" s="4" t="inlineStr">
        <is>
          <t>50.00</t>
        </is>
      </c>
    </row>
    <row collapsed="false" customFormat="false" customHeight="false" hidden="false" ht="12.1" outlineLevel="0" r="239">
      <c r="A239" s="5" t="s">
        <f>=HYPERLINK("https://leilaoonline.net/lote/detalhe/304691", "9510")</f>
      </c>
      <c r="B239" s="4" t="s">
        <f>=HYPERLINK("https://leilaoonline.net/lote/detalhe/304691", " BIKE SKYLINE EXPLORES CAMBIO 18 MARCHAS AR0 29  S/USO")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200,00</t>
        </is>
      </c>
      <c r="F239" s="4" t="inlineStr">
        <is>
          <t>50.00</t>
        </is>
      </c>
    </row>
    <row collapsed="false" customFormat="false" customHeight="false" hidden="false" ht="12.1" outlineLevel="0" r="240">
      <c r="A240" s="5" t="s">
        <f>=HYPERLINK("https://leilaoonline.net/lote/detalhe/304684", "9511")</f>
      </c>
      <c r="B240" s="4" t="s">
        <f>=HYPERLINK("https://leilaoonline.net/lote/detalhe/304684", " 57 unidades de LATA VENT. RADIADOR OLEO,CARBUR, PRISION,TUBAGEM, PIVOT, VW KOMBI")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150,00</t>
        </is>
      </c>
      <c r="F240" s="4" t="inlineStr">
        <is>
          <t>50.00</t>
        </is>
      </c>
    </row>
    <row collapsed="false" customFormat="false" customHeight="false" hidden="false" ht="12.1" outlineLevel="0" r="241">
      <c r="A241" s="5" t="s">
        <f>=HYPERLINK("https://leilaoonline.net/lote/detalhe/304675", "9512")</f>
      </c>
      <c r="B241" s="4" t="s">
        <f>=HYPERLINK("https://leilaoonline.net/lote/detalhe/304675", " AP. SOM GRADIENTE DOUBLE DECK, 3 DISQ . AM/FM")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150,00</t>
        </is>
      </c>
      <c r="F241" s="4" t="inlineStr">
        <is>
          <t>50.00</t>
        </is>
      </c>
    </row>
    <row collapsed="false" customFormat="false" customHeight="false" hidden="false" ht="12.1" outlineLevel="0" r="242">
      <c r="A242" s="5" t="s">
        <f>=HYPERLINK("https://leilaoonline.net/lote/detalhe/304706", "9513")</f>
      </c>
      <c r="B242" s="4" t="s">
        <f>=HYPERLINK("https://leilaoonline.net/lote/detalhe/304706", " BLOCO MOTOR 1500 VW 1500 PRIS. GROSSO. P/RETIF. C/NUMER (rezon)")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200,00</t>
        </is>
      </c>
      <c r="F242" s="4" t="inlineStr">
        <is>
          <t>50.00</t>
        </is>
      </c>
    </row>
    <row collapsed="false" customFormat="false" customHeight="false" hidden="false" ht="12.1" outlineLevel="0" r="243">
      <c r="A243" s="5" t="s">
        <f>=HYPERLINK("https://leilaoonline.net/lote/detalhe/304696", "9514")</f>
      </c>
      <c r="B243" s="4" t="s">
        <f>=HYPERLINK("https://leilaoonline.net/lote/detalhe/304696", " 24 unidades de FONTES P/IMPRESSORA/TORNEIRAS/CABOS SERIAL")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150,00</t>
        </is>
      </c>
      <c r="F243" s="4" t="inlineStr">
        <is>
          <t>50.00</t>
        </is>
      </c>
    </row>
    <row collapsed="false" customFormat="false" customHeight="false" hidden="false" ht="12.1" outlineLevel="0" r="244">
      <c r="A244" s="5" t="s">
        <f>=HYPERLINK("https://leilaoonline.net/lote/detalhe/304697", "9515")</f>
      </c>
      <c r="B244" s="4" t="s">
        <f>=HYPERLINK("https://leilaoonline.net/lote/detalhe/304697", " BIKE NORMAII IMP. ARO 24 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150,00</t>
        </is>
      </c>
      <c r="F244" s="4" t="inlineStr">
        <is>
          <t>50.00</t>
        </is>
      </c>
    </row>
    <row collapsed="false" customFormat="false" customHeight="false" hidden="false" ht="12.1" outlineLevel="0" r="245">
      <c r="A245" s="5" t="s">
        <f>=HYPERLINK("https://leilaoonline.net/lote/detalhe/304699", "9517")</f>
      </c>
      <c r="B245" s="4" t="s">
        <f>=HYPERLINK("https://leilaoonline.net/lote/detalhe/304699", " 04 unidades de BARRA ESTABILIZADORA COMPL ,STO ANTONIO D-20; EIXO TRAS. BELINA")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250,00</t>
        </is>
      </c>
      <c r="F245" s="4" t="inlineStr">
        <is>
          <t>50.00</t>
        </is>
      </c>
    </row>
    <row collapsed="false" customFormat="false" customHeight="false" hidden="false" ht="12.1" outlineLevel="0" r="246">
      <c r="A246" s="5" t="s">
        <f>=HYPERLINK("https://leilaoonline.net/lote/detalhe/304681", "9518")</f>
      </c>
      <c r="B246" s="4" t="s">
        <f>=HYPERLINK("https://leilaoonline.net/lote/detalhe/304681", " 36 unidades de TV BOX, MASTER SYSTEM ii,DVD KARAOKE,MAQ.VHS ORIG.FOTO DIGITAL")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400,00</t>
        </is>
      </c>
      <c r="F246" s="4" t="inlineStr">
        <is>
          <t>50.00</t>
        </is>
      </c>
    </row>
    <row collapsed="false" customFormat="false" customHeight="false" hidden="false" ht="12.1" outlineLevel="0" r="247">
      <c r="A247" s="5" t="s">
        <f>=HYPERLINK("https://leilaoonline.net/lote/detalhe/304703", "9519")</f>
      </c>
      <c r="B247" s="4" t="s">
        <f>=HYPERLINK("https://leilaoonline.net/lote/detalhe/304703", " 29 unidades de GPS AUTOM. GARMIN; FONE BLUESKY, MOUSES, CELULARES, DATA TRANSFER")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200,00</t>
        </is>
      </c>
      <c r="F247" s="4" t="inlineStr">
        <is>
          <t>50.00</t>
        </is>
      </c>
    </row>
    <row collapsed="false" customFormat="false" customHeight="false" hidden="false" ht="12.1" outlineLevel="0" r="248">
      <c r="A248" s="5" t="s">
        <f>=HYPERLINK("https://leilaoonline.net/lote/detalhe/304683", "9520")</f>
      </c>
      <c r="B248" s="4" t="s">
        <f>=HYPERLINK("https://leilaoonline.net/lote/detalhe/304683", " Aprox. 154 unidades de DISCOS VINIL;FITAS VHS;DISQUETE 3.1/2E 8.1/4; FITAS CASSETTE; CD´s")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300,00</t>
        </is>
      </c>
      <c r="F248" s="4" t="inlineStr">
        <is>
          <t>50.00</t>
        </is>
      </c>
    </row>
    <row collapsed="false" customFormat="false" customHeight="false" hidden="false" ht="12.1" outlineLevel="0" r="249">
      <c r="A249" s="5" t="s">
        <f>=HYPERLINK("https://leilaoonline.net/lote/detalhe/304685", "9521")</f>
      </c>
      <c r="B249" s="4" t="s">
        <f>=HYPERLINK("https://leilaoonline.net/lote/detalhe/304685", " 16 unidades de FILTROS,ANEIS,CB.EMBREAG,CORREIA,ALTERNADOR. JG. BRONZINA")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350,00</t>
        </is>
      </c>
      <c r="F249" s="4" t="inlineStr">
        <is>
          <t>50.00</t>
        </is>
      </c>
    </row>
    <row collapsed="false" customFormat="false" customHeight="false" hidden="false" ht="12.1" outlineLevel="0" r="250">
      <c r="A250" s="5" t="s">
        <f>=HYPERLINK("https://leilaoonline.net/lote/detalhe/304709", "9522")</f>
      </c>
      <c r="B250" s="4" t="s">
        <f>=HYPERLINK("https://leilaoonline.net/lote/detalhe/304709", " 32 unidades de HD 80GB SAMSUNG; HD EXCELSIOR 160GB; HD 80 GB MAXTOR, LEITOR  CARTÃO;")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350,00</t>
        </is>
      </c>
      <c r="F250" s="4" t="inlineStr">
        <is>
          <t>50.00</t>
        </is>
      </c>
    </row>
    <row collapsed="false" customFormat="false" customHeight="false" hidden="false" ht="12.1" outlineLevel="0" r="251">
      <c r="A251" s="5" t="s">
        <f>=HYPERLINK("https://leilaoonline.net/lote/detalhe/304680", "9523")</f>
      </c>
      <c r="B251" s="4" t="s">
        <f>=HYPERLINK("https://leilaoonline.net/lote/detalhe/304680", " 33 unidades de REGUL.VOLTAGEM;MINUT ;SUP. CELULAR;TAMP.MASSAG.;MED.TEMP;PÇ AUT..  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200,00</t>
        </is>
      </c>
      <c r="F251" s="4" t="inlineStr">
        <is>
          <t>50.00</t>
        </is>
      </c>
    </row>
    <row collapsed="false" customFormat="false" customHeight="false" hidden="false" ht="12.1" outlineLevel="0" r="252">
      <c r="A252" s="5" t="s">
        <f>=HYPERLINK("https://leilaoonline.net/lote/detalhe/304707", "9524")</f>
      </c>
      <c r="B252" s="4" t="s">
        <f>=HYPERLINK("https://leilaoonline.net/lote/detalhe/304707", " 15 unidades de FILTROS DE OLEO, BORR. SUSP.DIANT/AMORTEC,JG.BRONZINA;SAPATA; CORR 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150,00</t>
        </is>
      </c>
      <c r="F252" s="4" t="inlineStr">
        <is>
          <t>50.00</t>
        </is>
      </c>
    </row>
    <row collapsed="false" customFormat="false" customHeight="false" hidden="false" ht="12.1" outlineLevel="0" r="253">
      <c r="A253" s="5" t="s">
        <f>=HYPERLINK("https://leilaoonline.net/lote/detalhe/304700", "9525")</f>
      </c>
      <c r="B253" s="4" t="s">
        <f>=HYPERLINK("https://leilaoonline.net/lote/detalhe/304700", " 20 unidades de CARREG.CELULARES DE  DIVS APARELHOS MARCAS DE 3v A 12V - ORIG. 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150,00</t>
        </is>
      </c>
      <c r="F253" s="4" t="inlineStr">
        <is>
          <t>50.00</t>
        </is>
      </c>
    </row>
    <row collapsed="false" customFormat="false" customHeight="false" hidden="false" ht="12.1" outlineLevel="0" r="254">
      <c r="A254" s="5" t="s">
        <f>=HYPERLINK("https://leilaoonline.net/lote/detalhe/304715", "9526")</f>
      </c>
      <c r="B254" s="4" t="s">
        <f>=HYPERLINK("https://leilaoonline.net/lote/detalhe/304715", " 21 unidades de ADAPT. P CABOS RJ 112 - CABOS RJ 11 - SOQ. MULTIPL.RJ 11 E RJ 45")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75,00</t>
        </is>
      </c>
      <c r="F254" s="4" t="inlineStr">
        <is>
          <t>10.00</t>
        </is>
      </c>
    </row>
    <row collapsed="false" customFormat="false" customHeight="false" hidden="false" ht="12.1" outlineLevel="0" r="255">
      <c r="A255" s="5" t="s">
        <f>=HYPERLINK("https://leilaoonline.net/lote/detalhe/304701", "9527")</f>
      </c>
      <c r="B255" s="4" t="s">
        <f>=HYPERLINK("https://leilaoonline.net/lote/detalhe/304701", " Aprox. 50  unidades de CARREG CEL ; ANT TETO AUT .;CABOS SUPER VGA; ;PDIF,USB P MAQ.FOTOG")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150,00</t>
        </is>
      </c>
      <c r="F255" s="4" t="inlineStr">
        <is>
          <t>50.00</t>
        </is>
      </c>
    </row>
    <row collapsed="false" customFormat="false" customHeight="false" hidden="false" ht="12.1" outlineLevel="0" r="256">
      <c r="A256" s="5" t="s">
        <f>=HYPERLINK("https://leilaoonline.net/lote/detalhe/304710", "9528")</f>
      </c>
      <c r="B256" s="4" t="s">
        <f>=HYPERLINK("https://leilaoonline.net/lote/detalhe/304710", " AP. SOM 3X1 GRADIENTE C/ TOCA DISCO AM/FM /AUX. DOUBLE DECK")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200,00</t>
        </is>
      </c>
      <c r="F256" s="4" t="inlineStr">
        <is>
          <t>50.00</t>
        </is>
      </c>
    </row>
    <row collapsed="false" customFormat="false" customHeight="false" hidden="false" ht="12.1" outlineLevel="0" r="257">
      <c r="A257" s="5" t="s">
        <f>=HYPERLINK("https://leilaoonline.net/lote/detalhe/304698", "9529")</f>
      </c>
      <c r="B257" s="4" t="s">
        <f>=HYPERLINK("https://leilaoonline.net/lote/detalhe/304698", " CABO ALUMINIO 16MM C/ALMA AÇO APROX. 250MT- 52 kg  ($8,63 o kg)")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200,00</t>
        </is>
      </c>
      <c r="F257" s="4" t="inlineStr">
        <is>
          <t>50.00</t>
        </is>
      </c>
    </row>
    <row collapsed="false" customFormat="false" customHeight="false" hidden="false" ht="12.1" outlineLevel="0" r="258">
      <c r="A258" s="5" t="s">
        <f>=HYPERLINK("https://leilaoonline.net/lote/detalhe/304693", "9530")</f>
      </c>
      <c r="B258" s="4" t="s">
        <f>=HYPERLINK("https://leilaoonline.net/lote/detalhe/304693", " AP.SOM DOUBLE DECK AM/FM  RECEIVER TOSHIBA")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150,00</t>
        </is>
      </c>
      <c r="F258" s="4" t="inlineStr">
        <is>
          <t>50.00</t>
        </is>
      </c>
    </row>
    <row collapsed="false" customFormat="false" customHeight="false" hidden="false" ht="12.1" outlineLevel="0" r="259">
      <c r="A259" s="5" t="s">
        <f>=HYPERLINK("https://leilaoonline.net/lote/detalhe/304687", "9531")</f>
      </c>
      <c r="B259" s="4" t="s">
        <f>=HYPERLINK("https://leilaoonline.net/lote/detalhe/304687", " Aprox. 50  unidades de CARTUCHOS DIVERSOS HP (ORIGIN, E SIMILARES)  TONner R DIVS  -  50 PC")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150,00</t>
        </is>
      </c>
      <c r="F259" s="4" t="inlineStr">
        <is>
          <t>50.00</t>
        </is>
      </c>
    </row>
    <row collapsed="false" customFormat="false" customHeight="false" hidden="false" ht="12.1" outlineLevel="0" r="260">
      <c r="A260" s="5" t="s">
        <f>=HYPERLINK("https://leilaoonline.net/lote/detalhe/304688", "9532")</f>
      </c>
      <c r="B260" s="4" t="s">
        <f>=HYPERLINK("https://leilaoonline.net/lote/detalhe/304688", " 33 unidades de CABOS RJ 11, CABOS PDIF,ADAPTADORES,SUPORTER TOMADA")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150,00</t>
        </is>
      </c>
      <c r="F260" s="4" t="inlineStr">
        <is>
          <t>50.00</t>
        </is>
      </c>
    </row>
    <row collapsed="false" customFormat="false" customHeight="false" hidden="false" ht="12.1" outlineLevel="0" r="261">
      <c r="A261" s="5" t="s">
        <f>=HYPERLINK("https://leilaoonline.net/lote/detalhe/304704", "9533")</f>
      </c>
      <c r="B261" s="4" t="s">
        <f>=HYPERLINK("https://leilaoonline.net/lote/detalhe/304704", " 18 unidades de SUPORTE TV/PAREDE, RECPTOR TV DIGITAL;ROTEADEORES,FONTE P/PC")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300,00</t>
        </is>
      </c>
      <c r="F261" s="4" t="inlineStr">
        <is>
          <t>50.00</t>
        </is>
      </c>
    </row>
    <row collapsed="false" customFormat="false" customHeight="false" hidden="false" ht="12.1" outlineLevel="0" r="262">
      <c r="A262" s="5" t="s">
        <f>=HYPERLINK("https://leilaoonline.net/lote/detalhe/304690", "9534")</f>
      </c>
      <c r="B262" s="4" t="s">
        <f>=HYPERLINK("https://leilaoonline.net/lote/detalhe/304690", " PIVOT SUSPENSÃO DIANTEIRA KOMBI")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110,00</t>
        </is>
      </c>
      <c r="F262" s="4" t="inlineStr">
        <is>
          <t>50.00</t>
        </is>
      </c>
    </row>
    <row collapsed="false" customFormat="false" customHeight="false" hidden="false" ht="12.1" outlineLevel="0" r="263">
      <c r="A263" s="5" t="s">
        <f>=HYPERLINK("https://leilaoonline.net/lote/detalhe/304712", "9535")</f>
      </c>
      <c r="B263" s="4" t="s">
        <f>=HYPERLINK("https://leilaoonline.net/lote/detalhe/304712", " 02 unidades de MASCARA SOLDA AUTOM. NEBULIZADOR MULTILASER (no estado)")</f>
      </c>
      <c r="C263" s="4" t="inlineStr">
        <is>
          <t>Não vendido</t>
        </is>
      </c>
      <c r="D263" s="4" t="inlineStr">
        <is>
          <t>0</t>
        </is>
      </c>
      <c r="E263" s="5" t="inlineStr">
        <is>
          <t>110,00</t>
        </is>
      </c>
      <c r="F263" s="4" t="inlineStr">
        <is>
          <t>50.00</t>
        </is>
      </c>
    </row>
    <row collapsed="false" customFormat="false" customHeight="false" hidden="false" ht="12.1" outlineLevel="0" r="264">
      <c r="A264" s="5" t="s">
        <f>=HYPERLINK("https://leilaoonline.net/lote/detalhe/304677", "9536")</f>
      </c>
      <c r="B264" s="4" t="s">
        <f>=HYPERLINK("https://leilaoonline.net/lote/detalhe/304677", " BAGAGEIRO PARA GOL QUADRADO")</f>
      </c>
      <c r="C264" s="4" t="inlineStr">
        <is>
          <t>Não vendido</t>
        </is>
      </c>
      <c r="D264" s="4" t="inlineStr">
        <is>
          <t>0</t>
        </is>
      </c>
      <c r="E264" s="5" t="inlineStr">
        <is>
          <t>110,00</t>
        </is>
      </c>
      <c r="F264" s="4" t="inlineStr">
        <is>
          <t>50.00</t>
        </is>
      </c>
    </row>
    <row collapsed="false" customFormat="false" customHeight="false" hidden="false" ht="12.1" outlineLevel="0" r="265">
      <c r="A265" s="5" t="s">
        <f>=HYPERLINK("https://leilaoonline.net/lote/detalhe/304708", "9537")</f>
      </c>
      <c r="B265" s="4" t="s">
        <f>=HYPERLINK("https://leilaoonline.net/lote/detalhe/304708", " CABEÇOTE ALUMINIO P KOMBI DIESEL  ")</f>
      </c>
      <c r="C265" s="4" t="inlineStr">
        <is>
          <t>Não vendido</t>
        </is>
      </c>
      <c r="D265" s="4" t="inlineStr">
        <is>
          <t>0</t>
        </is>
      </c>
      <c r="E265" s="5" t="inlineStr">
        <is>
          <t>500,00</t>
        </is>
      </c>
      <c r="F265" s="4" t="inlineStr">
        <is>
          <t>50.00</t>
        </is>
      </c>
    </row>
    <row collapsed="false" customFormat="false" customHeight="false" hidden="false" ht="12.1" outlineLevel="0" r="266">
      <c r="A266" s="5" t="s">
        <f>=HYPERLINK("https://leilaoonline.net/lote/detalhe/304714", "9538")</f>
      </c>
      <c r="B266" s="4" t="s">
        <f>=HYPERLINK("https://leilaoonline.net/lote/detalhe/304714", " 12 unidades de FERRAMENTAS,TGAMPASX SUPORTE, CARTUCHO TONNER")</f>
      </c>
      <c r="C266" s="4" t="inlineStr">
        <is>
          <t>Não vendido</t>
        </is>
      </c>
      <c r="D266" s="4" t="inlineStr">
        <is>
          <t>0</t>
        </is>
      </c>
      <c r="E266" s="5" t="inlineStr">
        <is>
          <t>50,00</t>
        </is>
      </c>
      <c r="F266" s="4" t="inlineStr">
        <is>
          <t>10.00</t>
        </is>
      </c>
    </row>
    <row collapsed="false" customFormat="false" customHeight="false" hidden="false" ht="12.1" outlineLevel="0" r="267">
      <c r="A267" s="5" t="s">
        <f>=HYPERLINK("https://leilaoonline.net/lote/detalhe/304694", "9539")</f>
      </c>
      <c r="B267" s="4" t="s">
        <f>=HYPERLINK("https://leilaoonline.net/lote/detalhe/304694", " FORRO PVC CINZA  - 14M2")</f>
      </c>
      <c r="C267" s="4" t="inlineStr">
        <is>
          <t>Não vendido</t>
        </is>
      </c>
      <c r="D267" s="4" t="inlineStr">
        <is>
          <t>0</t>
        </is>
      </c>
      <c r="E267" s="5" t="inlineStr">
        <is>
          <t>110,00</t>
        </is>
      </c>
      <c r="F267" s="4" t="inlineStr">
        <is>
          <t>50.00</t>
        </is>
      </c>
    </row>
    <row collapsed="false" customFormat="false" customHeight="false" hidden="false" ht="12.1" outlineLevel="0" r="268">
      <c r="A268" s="5" t="s">
        <f>=HYPERLINK("https://leilaoonline.net/lote/detalhe/304679", "9540")</f>
      </c>
      <c r="B268" s="4" t="s">
        <f>=HYPERLINK("https://leilaoonline.net/lote/detalhe/304679", " 03 CELULARES: XIAOMI, REDMI NOTE 1, IPHONE 7")</f>
      </c>
      <c r="C268" s="4" t="inlineStr">
        <is>
          <t>Não vendido</t>
        </is>
      </c>
      <c r="D268" s="4" t="inlineStr">
        <is>
          <t>0</t>
        </is>
      </c>
      <c r="E268" s="5" t="inlineStr">
        <is>
          <t>150,00</t>
        </is>
      </c>
      <c r="F268" s="4" t="inlineStr">
        <is>
          <t>50.00</t>
        </is>
      </c>
    </row>
    <row collapsed="false" customFormat="false" customHeight="false" hidden="false" ht="12.1" outlineLevel="0" r="269">
      <c r="A269" s="5" t="s">
        <f>=HYPERLINK("https://leilaoonline.net/lote/detalhe/304695", "9541")</f>
      </c>
      <c r="B269" s="4" t="s">
        <f>=HYPERLINK("https://leilaoonline.net/lote/detalhe/304695", " 42 unidades de FITAS VHS GRAVADAS (no estado) CONFORME FOTO, ")</f>
      </c>
      <c r="C269" s="4" t="inlineStr">
        <is>
          <t>Não vendido</t>
        </is>
      </c>
      <c r="D269" s="4" t="inlineStr">
        <is>
          <t>0</t>
        </is>
      </c>
      <c r="E269" s="5" t="inlineStr">
        <is>
          <t>200,00</t>
        </is>
      </c>
      <c r="F269" s="4" t="inlineStr">
        <is>
          <t>50.00</t>
        </is>
      </c>
    </row>
    <row collapsed="false" customFormat="false" customHeight="false" hidden="false" ht="12.1" outlineLevel="0" r="270">
      <c r="A270" s="5" t="s">
        <f>=HYPERLINK("https://leilaoonline.net/lote/detalhe/304705", "9542")</f>
      </c>
      <c r="B270" s="4" t="s">
        <f>=HYPERLINK("https://leilaoonline.net/lote/detalhe/304705", " 35 unidades de FITAS VHS GRAVADAS (no estado) CONFORME FOTO, ")</f>
      </c>
      <c r="C270" s="4" t="inlineStr">
        <is>
          <t>Não vendido</t>
        </is>
      </c>
      <c r="D270" s="4" t="inlineStr">
        <is>
          <t>0</t>
        </is>
      </c>
      <c r="E270" s="5" t="inlineStr">
        <is>
          <t>150,00</t>
        </is>
      </c>
      <c r="F270" s="4" t="inlineStr">
        <is>
          <t>50.00</t>
        </is>
      </c>
    </row>
    <row collapsed="false" customFormat="false" customHeight="false" hidden="false" ht="12.1" outlineLevel="0" r="271">
      <c r="A271" s="5" t="s">
        <f>=HYPERLINK("https://leilaoonline.net/lote/detalhe/304689", "9543")</f>
      </c>
      <c r="B271" s="4" t="s">
        <f>=HYPERLINK("https://leilaoonline.net/lote/detalhe/304689", " 48 unidades de FITAS VHS GRAVADAS (no estado) CONFORME FOTO, ")</f>
      </c>
      <c r="C271" s="4" t="inlineStr">
        <is>
          <t>Não vendido</t>
        </is>
      </c>
      <c r="D271" s="4" t="inlineStr">
        <is>
          <t>0</t>
        </is>
      </c>
      <c r="E271" s="5" t="inlineStr">
        <is>
          <t>200,00</t>
        </is>
      </c>
      <c r="F271" s="4" t="inlineStr">
        <is>
          <t>50.00</t>
        </is>
      </c>
    </row>
    <row collapsed="false" customFormat="false" customHeight="false" hidden="false" ht="12.1" outlineLevel="0" r="272">
      <c r="A272" s="5" t="s">
        <f>=HYPERLINK("https://leilaoonline.net/lote/detalhe/304711", "9544")</f>
      </c>
      <c r="B272" s="4" t="s">
        <f>=HYPERLINK("https://leilaoonline.net/lote/detalhe/304711", " 47 unidades de FITAS VHS GRAVADAS (no estado) CONFORME FOTO, ")</f>
      </c>
      <c r="C272" s="4" t="inlineStr">
        <is>
          <t>Não vendido</t>
        </is>
      </c>
      <c r="D272" s="4" t="inlineStr">
        <is>
          <t>0</t>
        </is>
      </c>
      <c r="E272" s="5" t="inlineStr">
        <is>
          <t>250,00</t>
        </is>
      </c>
      <c r="F272" s="4" t="inlineStr">
        <is>
          <t>50.00</t>
        </is>
      </c>
    </row>
    <row collapsed="false" customFormat="false" customHeight="false" hidden="false" ht="12.1" outlineLevel="0" r="273">
      <c r="A273" s="5" t="s">
        <f>=HYPERLINK("https://leilaoonline.net/lote/detalhe/304678", "9545")</f>
      </c>
      <c r="B273" s="4" t="s">
        <f>=HYPERLINK("https://leilaoonline.net/lote/detalhe/304678", " 37 unidades de FITAS VHS GRAVADAS (no estado) COM. FOTO, GENERO=TERROR")</f>
      </c>
      <c r="C273" s="4" t="inlineStr">
        <is>
          <t>Não vendido</t>
        </is>
      </c>
      <c r="D273" s="4" t="inlineStr">
        <is>
          <t>0</t>
        </is>
      </c>
      <c r="E273" s="5" t="inlineStr">
        <is>
          <t>300,00</t>
        </is>
      </c>
      <c r="F273" s="4" t="inlineStr">
        <is>
          <t>50.00</t>
        </is>
      </c>
    </row>
    <row collapsed="false" customFormat="false" customHeight="false" hidden="false" ht="12.1" outlineLevel="0" r="274">
      <c r="A274" s="5" t="s">
        <f>=HYPERLINK("https://leilaoonline.net/lote/detalhe/304713", "9546")</f>
      </c>
      <c r="B274" s="4" t="s">
        <f>=HYPERLINK("https://leilaoonline.net/lote/detalhe/304713", " 58 unidades de FITAS VHS GRAVADAS (no estado) CONFORME FOTO, GENERO = ADULTO")</f>
      </c>
      <c r="C274" s="4" t="inlineStr">
        <is>
          <t>Não vendido</t>
        </is>
      </c>
      <c r="D274" s="4" t="inlineStr">
        <is>
          <t>0</t>
        </is>
      </c>
      <c r="E274" s="5" t="inlineStr">
        <is>
          <t>300,00</t>
        </is>
      </c>
      <c r="F274" s="4" t="inlineStr">
        <is>
          <t>50.00</t>
        </is>
      </c>
    </row>
    <row collapsed="false" customFormat="false" customHeight="false" hidden="false" ht="12.1" outlineLevel="0" r="275">
      <c r="A275" s="5" t="s">
        <f>=HYPERLINK("https://leilaoonline.net/lote/detalhe/304686", "9547")</f>
      </c>
      <c r="B275" s="4" t="s">
        <f>=HYPERLINK("https://leilaoonline.net/lote/detalhe/304686", " 30 unidades de FITAS VHS GRAVADAS (no estado) CONFORME FOTO, C/ESTOJO ORIGINAL")</f>
      </c>
      <c r="C275" s="4" t="inlineStr">
        <is>
          <t>Não vendido</t>
        </is>
      </c>
      <c r="D275" s="4" t="inlineStr">
        <is>
          <t>0</t>
        </is>
      </c>
      <c r="E275" s="5" t="inlineStr">
        <is>
          <t>300,00</t>
        </is>
      </c>
      <c r="F275" s="4" t="inlineStr">
        <is>
          <t>50.00</t>
        </is>
      </c>
    </row>
    <row collapsed="false" customFormat="false" customHeight="false" hidden="false" ht="12.1" outlineLevel="0" r="276">
      <c r="A276" s="5" t="s">
        <f>=HYPERLINK("https://leilaoonline.net/lote/detalhe/304702", "9548")</f>
      </c>
      <c r="B276" s="4" t="s">
        <f>=HYPERLINK("https://leilaoonline.net/lote/detalhe/304702", " 38 unidades de FITAS VHS GRAVADAS (no estado) CONFORME FOTO, RARIDADES/COLEÇÕES")</f>
      </c>
      <c r="C276" s="4" t="inlineStr">
        <is>
          <t>Não vendido</t>
        </is>
      </c>
      <c r="D276" s="4" t="inlineStr">
        <is>
          <t>0</t>
        </is>
      </c>
      <c r="E276" s="5" t="inlineStr">
        <is>
          <t>400,00</t>
        </is>
      </c>
      <c r="F276" s="4" t="inlineStr">
        <is>
          <t>50.00</t>
        </is>
      </c>
    </row>
    <row collapsed="false" customFormat="false" customHeight="false" hidden="false" ht="12.1" outlineLevel="0" r="277">
      <c r="A277" s="5" t="s">
        <f>=HYPERLINK("https://leilaoonline.net/lote/detalhe/304682", "9549")</f>
      </c>
      <c r="B277" s="4" t="s">
        <f>=HYPERLINK("https://leilaoonline.net/lote/detalhe/304682", " 20 unidades de FITAS VHS GRAVADAS (no estado) CONFORME FOTO, ")</f>
      </c>
      <c r="C277" s="4" t="inlineStr">
        <is>
          <t>Não vendido</t>
        </is>
      </c>
      <c r="D277" s="4" t="inlineStr">
        <is>
          <t>0</t>
        </is>
      </c>
      <c r="E277" s="5" t="inlineStr">
        <is>
          <t>150,00</t>
        </is>
      </c>
      <c r="F277" s="4" t="inlineStr">
        <is>
          <t>50.00</t>
        </is>
      </c>
    </row>
    <row collapsed="false" customFormat="false" customHeight="false" hidden="false" ht="12.1" outlineLevel="0" r="278">
      <c r="A278" s="5" t="s">
        <f>=HYPERLINK("https://leilaoonline.net/lote/detalhe/304716", "9550")</f>
      </c>
      <c r="B278" s="4" t="s">
        <f>=HYPERLINK("https://leilaoonline.net/lote/detalhe/304716", " 18 unidades de FITAS VHS (no estado) CONFORME FOTO, T-145 VIDEOLAR VIRGEM")</f>
      </c>
      <c r="C278" s="4" t="inlineStr">
        <is>
          <t>Não vendido</t>
        </is>
      </c>
      <c r="D278" s="4" t="inlineStr">
        <is>
          <t>0</t>
        </is>
      </c>
      <c r="E278" s="5" t="inlineStr">
        <is>
          <t>150,00</t>
        </is>
      </c>
      <c r="F278" s="4" t="inlineStr">
        <is>
          <t>50.00</t>
        </is>
      </c>
    </row>
    <row collapsed="false" customFormat="false" customHeight="false" hidden="false" ht="12.1" outlineLevel="0" r="279">
      <c r="A279" s="5" t="s">
        <f>=HYPERLINK("https://leilaoonline.net/lote/detalhe/305639", "9551")</f>
      </c>
      <c r="B279" s="4" t="s">
        <f>=HYPERLINK("https://leilaoonline.net/lote/detalhe/305639", "Metais Sanitários, ferramentas, peças contr.(34 peças)")</f>
      </c>
      <c r="C279" s="4" t="inlineStr">
        <is>
          <t>Não vendido</t>
        </is>
      </c>
      <c r="D279" s="4" t="inlineStr">
        <is>
          <t>0</t>
        </is>
      </c>
      <c r="E279" s="5" t="inlineStr">
        <is>
          <t>110,00</t>
        </is>
      </c>
      <c r="F279" s="4" t="inlineStr">
        <is>
          <t>50.00</t>
        </is>
      </c>
    </row>
    <row collapsed="false" customFormat="false" customHeight="false" hidden="false" ht="12.1" outlineLevel="0" r="280">
      <c r="A280" s="5" t="s">
        <f>=HYPERLINK("https://leilaoonline.net/lote/detalhe/305640", "9552")</f>
      </c>
      <c r="B280" s="4" t="s">
        <f>=HYPERLINK("https://leilaoonline.net/lote/detalhe/305640", "Bagageiro Gol, Calotas, TV (12 peças)")</f>
      </c>
      <c r="C280" s="4" t="inlineStr">
        <is>
          <t>Não vendido</t>
        </is>
      </c>
      <c r="D280" s="4" t="inlineStr">
        <is>
          <t>0</t>
        </is>
      </c>
      <c r="E280" s="5" t="inlineStr">
        <is>
          <t>110,00</t>
        </is>
      </c>
      <c r="F280" s="4" t="inlineStr">
        <is>
          <t>50.00</t>
        </is>
      </c>
    </row>
    <row collapsed="false" customFormat="false" customHeight="false" hidden="false" ht="12.1" outlineLevel="0" r="281">
      <c r="A281" s="5" t="s">
        <f>=HYPERLINK("https://leilaoonline.net/lote/detalhe/305641", "9553")</f>
      </c>
      <c r="B281" s="4" t="s">
        <f>=HYPERLINK("https://leilaoonline.net/lote/detalhe/305641", "Forro PVC 1,7-x0,20 (12m2); Caixas Força Canal Bifasica (03 peças)")</f>
      </c>
      <c r="C281" s="4" t="inlineStr">
        <is>
          <t>Não vendido</t>
        </is>
      </c>
      <c r="D281" s="4" t="inlineStr">
        <is>
          <t>0</t>
        </is>
      </c>
      <c r="E281" s="5" t="inlineStr">
        <is>
          <t>200,00</t>
        </is>
      </c>
      <c r="F281" s="4" t="inlineStr">
        <is>
          <t>50.00</t>
        </is>
      </c>
    </row>
    <row collapsed="false" customFormat="false" customHeight="false" hidden="false" ht="12.1" outlineLevel="0" r="282">
      <c r="A282" s="5" t="s">
        <f>=HYPERLINK("https://leilaoonline.net/lote/detalhe/304728", "10001")</f>
      </c>
      <c r="B282" s="4" t="s">
        <f>=HYPERLINK("https://leilaoonline.net/lote/detalhe/304728", "Lote de itens de beleza ")</f>
      </c>
      <c r="C282" s="4" t="inlineStr">
        <is>
          <t>Lote retirado</t>
        </is>
      </c>
      <c r="D282" s="4" t="inlineStr">
        <is>
          <t>0</t>
        </is>
      </c>
      <c r="E282" s="5" t="inlineStr">
        <is>
          <t>2.500,00</t>
        </is>
      </c>
      <c r="F282" s="4" t="inlineStr">
        <is>
          <t>250.00</t>
        </is>
      </c>
    </row>
    <row collapsed="false" customFormat="false" customHeight="false" hidden="false" ht="12.1" outlineLevel="0" r="283">
      <c r="A283" s="5" t="s">
        <f>=HYPERLINK("https://leilaoonline.net/lote/detalhe/304729", "10002")</f>
      </c>
      <c r="B283" s="4" t="s">
        <f>=HYPERLINK("https://leilaoonline.net/lote/detalhe/304729", "Lote de parafusos diversos")</f>
      </c>
      <c r="C283" s="4" t="inlineStr">
        <is>
          <t>Não vendido</t>
        </is>
      </c>
      <c r="D283" s="4" t="inlineStr">
        <is>
          <t>0</t>
        </is>
      </c>
      <c r="E283" s="5" t="inlineStr">
        <is>
          <t>4.000,00</t>
        </is>
      </c>
      <c r="F283" s="4" t="inlineStr">
        <is>
          <t>250.00</t>
        </is>
      </c>
    </row>
    <row collapsed="false" customFormat="false" customHeight="false" hidden="false" ht="12.1" outlineLevel="0" r="284">
      <c r="A284" s="5" t="s">
        <f>=HYPERLINK("https://leilaoonline.net/lote/detalhe/304730", "10003")</f>
      </c>
      <c r="B284" s="4" t="s">
        <f>=HYPERLINK("https://leilaoonline.net/lote/detalhe/304730", "Lote ferramentas. Aprox. 550 unidades ")</f>
      </c>
      <c r="C284" s="4" t="inlineStr">
        <is>
          <t>Lote retirado</t>
        </is>
      </c>
      <c r="D284" s="4" t="inlineStr">
        <is>
          <t>0</t>
        </is>
      </c>
      <c r="E284" s="5" t="inlineStr">
        <is>
          <t>5.000,00</t>
        </is>
      </c>
      <c r="F284" s="4" t="inlineStr">
        <is>
          <t>250.00</t>
        </is>
      </c>
    </row>
    <row collapsed="false" customFormat="false" customHeight="false" hidden="false" ht="12.1" outlineLevel="0" r="285">
      <c r="A285" s="5" t="s">
        <f>=HYPERLINK("https://leilaoonline.net/lote/detalhe/304731", "10004")</f>
      </c>
      <c r="B285" s="4" t="s">
        <f>=HYPERLINK("https://leilaoonline.net/lote/detalhe/304731", "Lote de itens diversos")</f>
      </c>
      <c r="C285" s="4" t="inlineStr">
        <is>
          <t>Lote retirado</t>
        </is>
      </c>
      <c r="D285" s="4" t="inlineStr">
        <is>
          <t>0</t>
        </is>
      </c>
      <c r="E285" s="5" t="inlineStr">
        <is>
          <t>950,00</t>
        </is>
      </c>
      <c r="F285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2026-08-12T13:52:52.00Z</dcterms:created>
  <dc:creator>Tellks Tecnologia</dc:creator>
  <cp:revision>0</cp:revision>
</cp:coreProperties>
</file>