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- 18 CAMINHÕES - 3 PRANCHAS - SUCATAS - REBOQUES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=HYPERLINK("https://leilaoonline.net/lote/detalhe/16711", "501")</f>
      </c>
      <c r="B11" s="4" t="s">
        <f>=HYPERLINK("https://leilaoonline.net/lote/detalhe/16711", "RENAULT CLIO SEDAN 1.6 16 V - EXPRESSION HI- FLEX- PLACA EGR5884, ANO 2008/2009 - PRATA  UNID. PAULÍNIA")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=HYPERLINK("https://leilaoonline.net/lote/detalhe/16563", "2405")</f>
      </c>
      <c r="B12" s="4" t="s">
        <f>=HYPERLINK("https://leilaoonline.net/lote/detalhe/16563", "18 REDUTORES E 1 CARCAÇA, S/FR,  VEJA ESPECIFICAÇÕES, PATRIM. 077210/20 - UND DIAMANTE")</f>
      </c>
      <c r="C12" s="4" t="inlineStr">
        <is>
          <t>Vendido</t>
        </is>
      </c>
      <c r="D12" s="4" t="inlineStr">
        <is>
          <t>48</t>
        </is>
      </c>
      <c r="E12" s="5" t="inlineStr">
        <is>
          <t>10.900,00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=HYPERLINK("https://leilaoonline.net/lote/detalhe/16694", "2406")</f>
      </c>
      <c r="B13" s="4" t="s">
        <f>=HYPERLINK("https://leilaoonline.net/lote/detalhe/16694", "2 GUARDA ROUPAS DESMONTADOS E OUTROS, S/FR, UND DIAMANTE")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=HYPERLINK("https://leilaoonline.net/lote/detalhe/16710", "2407")</f>
      </c>
      <c r="B14" s="4" t="s">
        <f>=HYPERLINK("https://leilaoonline.net/lote/detalhe/16710", "2 BOTIJÕES, 15 ARMÁRIOS E OUTROS, S/FR, UND DIAMANTE")</f>
      </c>
      <c r="C14" s="4" t="inlineStr">
        <is>
          <t>Vendido</t>
        </is>
      </c>
      <c r="D14" s="4" t="inlineStr">
        <is>
          <t>19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=HYPERLINK("https://leilaoonline.net/lote/detalhe/16608", "3210")</f>
      </c>
      <c r="B15" s="4" t="s">
        <f>=HYPERLINK("https://leilaoonline.net/lote/detalhe/16608", "DOLLY, FR56917, SEM DIREITO A DOCUMENTO, UND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=HYPERLINK("https://leilaoonline.net/lote/detalhe/16612", "3224")</f>
      </c>
      <c r="B16" s="4" t="s">
        <f>=HYPERLINK("https://leilaoonline.net/lote/detalhe/16612", " 4 VIRABREQUIM DE COLHEDORA SEM USO, JOHN DEERE 8 LTS, S/FR, UND BARRA")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=HYPERLINK("https://leilaoonline.net/lote/detalhe/16414", "3237")</f>
      </c>
      <c r="B17" s="4" t="s">
        <f>=HYPERLINK("https://leilaoonline.net/lote/detalhe/16414", " COLHEDORA JOHN DEERE 3522 2L, ANO 2009, SÉRIE NW3522T090011, FR101446, UND BARRA")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=HYPERLINK("https://leilaoonline.net/lote/detalhe/16412", "3239")</f>
      </c>
      <c r="B18" s="4" t="s">
        <f>=HYPERLINK("https://leilaoonline.net/lote/detalhe/16412", " COLHEDORA JOHN DEERE 3522 2L, ANO 2009, SÉRIE NW3522T090006, FR101441, UND BARRA")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19.400,00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=HYPERLINK("https://leilaoonline.net/lote/detalhe/16407", "3303")</f>
      </c>
      <c r="B19" s="4" t="s">
        <f>=HYPERLINK("https://leilaoonline.net/lote/detalhe/16407", "CAMINHÃO M.B./M.BENZ L 2213 C/ TANQUE COMBATE INC, ANO 1980, PLACA BUD9660, FR96400/98524, UND BARRA")</f>
      </c>
      <c r="C19" s="4" t="inlineStr">
        <is>
          <t>Vendido</t>
        </is>
      </c>
      <c r="D19" s="4" t="inlineStr">
        <is>
          <t>109</t>
        </is>
      </c>
      <c r="E19" s="5" t="inlineStr">
        <is>
          <t>29.200,00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=HYPERLINK("https://leilaoonline.net/lote/detalhe/16591", "3306")</f>
      </c>
      <c r="B20" s="4" t="s">
        <f>=HYPERLINK("https://leilaoonline.net/lote/detalhe/16591", " CAMINHÃO VW/24.220 6X4, ANO/MOD 1991/1992, (VENDA SEM O MOTOR), PLACA BWJ4048, FR96408, UND BARRA")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19.000,00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=HYPERLINK("https://leilaoonline.net/lote/detalhe/16593", "3350")</f>
      </c>
      <c r="B21" s="4" t="s">
        <f>=HYPERLINK("https://leilaoonline.net/lote/detalhe/16593",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=HYPERLINK("https://leilaoonline.net/lote/detalhe/16594", "3351")</f>
      </c>
      <c r="B22" s="4" t="s">
        <f>=HYPERLINK("https://leilaoonline.net/lote/detalhe/16594", "CARROCERIA (MOD PRANCHA) APROX. 6MTS, FR98709, UND BARRA")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=HYPERLINK("https://leilaoonline.net/lote/detalhe/16592", "3357")</f>
      </c>
      <c r="B23" s="4" t="s">
        <f>=HYPERLINK("https://leilaoonline.net/lote/detalhe/16592", "20 BANCOS APROXIMADAMENTE, S/FR, UND BARRA")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=HYPERLINK("https://leilaoonline.net/lote/detalhe/16607", "3359")</f>
      </c>
      <c r="B24" s="4" t="s">
        <f>=HYPERLINK("https://leilaoonline.net/lote/detalhe/16607", "CARROCERIA COMBOIO COR AZUL, S/FR, UND BARRA")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=HYPERLINK("https://leilaoonline.net/lote/detalhe/16606", "3361")</f>
      </c>
      <c r="B25" s="4" t="s">
        <f>=HYPERLINK("https://leilaoonline.net/lote/detalhe/16606", "CAMINHÃO VW/15.180 EURO3 WORKER COMBOIO, ANO2006, PLACA DMD4092, FR140227, UND BARRA")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47.400,00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=HYPERLINK("https://leilaoonline.net/lote/detalhe/16430", "3363")</f>
      </c>
      <c r="B26" s="4" t="s">
        <f>=HYPERLINK("https://leilaoonline.net/lote/detalhe/16430", " ESTEIRA DE BORRACHA TRANSPORTADORA DE AÇUCAR DE APROX. 18 METROS, FR139570, UND BARRA")</f>
      </c>
      <c r="C26" s="4" t="inlineStr">
        <is>
          <t>Vendido</t>
        </is>
      </c>
      <c r="D26" s="4" t="inlineStr">
        <is>
          <t>34</t>
        </is>
      </c>
      <c r="E26" s="5" t="inlineStr">
        <is>
          <t>7.100,00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=HYPERLINK("https://leilaoonline.net/lote/detalhe/16435", "3364")</f>
      </c>
      <c r="B27" s="4" t="s">
        <f>=HYPERLINK("https://leilaoonline.net/lote/detalhe/16435", " ESTEIRA DE BORRACHA TRANSPORTADORA DE AÇUCAR DE APROX. 18 METROS, FR139572, UND BARRA")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=HYPERLINK("https://leilaoonline.net/lote/detalhe/16459", "3365")</f>
      </c>
      <c r="B28" s="4" t="s">
        <f>=HYPERLINK("https://leilaoonline.net/lote/detalhe/16459", " 2 ESTEIRA DE BORRACHA TRANSPORTADORA DE AÇUCAR DE APROX. 8 METROS, PATRI. 183380/183676,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=HYPERLINK("https://leilaoonline.net/lote/detalhe/16433", "3366")</f>
      </c>
      <c r="B29" s="4" t="s">
        <f>=HYPERLINK("https://leilaoonline.net/lote/detalhe/16433", " 1 ESTERIA DE APROX. 2 METROS E 1 PENEIRAS, SUCATA, PESO ESTIMADO 500 KG, S/FR, UND BARRA")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=HYPERLINK("https://leilaoonline.net/lote/detalhe/16432", "3367")</f>
      </c>
      <c r="B30" s="4" t="s">
        <f>=HYPERLINK("https://leilaoonline.net/lote/detalhe/16432", " 4 CARRINHO COM SOPRADOR/MOTOR E BICO PARA MASSARICO, PATRIM.202790/91/92/93, UND BARRA")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=HYPERLINK("https://leilaoonline.net/lote/detalhe/16436", "3368")</f>
      </c>
      <c r="B31" s="4" t="s">
        <f>=HYPERLINK("https://leilaoonline.net/lote/detalhe/16436", " 1 EIXO DE MOENDA PESO ESTIMADO DE 10 A 12 TON, S/FR, UND BARRA")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=HYPERLINK("https://leilaoonline.net/lote/detalhe/16431", "3369")</f>
      </c>
      <c r="B32" s="4" t="s">
        <f>=HYPERLINK("https://leilaoonline.net/lote/detalhe/16431", " TUBOS DE FERRO -  TAMANHO DE 2 METROS APROX. (VENDA POR KILO), PESO ESTIMADO 10 TONELADA, S/FR, UND BARRA")</f>
      </c>
      <c r="C32" s="4" t="inlineStr">
        <is>
          <t>Vendido</t>
        </is>
      </c>
      <c r="D32" s="4" t="inlineStr">
        <is>
          <t>30</t>
        </is>
      </c>
      <c r="E32" s="5" t="inlineStr">
        <is>
          <t>14.500,00</t>
        </is>
      </c>
      <c r="F32" s="4" t="inlineStr">
        <is>
          <t>0.02</t>
        </is>
      </c>
    </row>
    <row collapsed="false" customFormat="false" customHeight="false" hidden="false" ht="12.1" outlineLevel="0" r="33">
      <c r="A33" s="5" t="s">
        <f>=HYPERLINK("https://leilaoonline.net/lote/detalhe/16434", "3370")</f>
      </c>
      <c r="B33" s="4" t="s">
        <f>=HYPERLINK("https://leilaoonline.net/lote/detalhe/16434", " 12  EIXOS DE AÇO, PESO ESTIMADO 7 TON, S/FR, UND BARRA")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14.200,00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=HYPERLINK("https://leilaoonline.net/lote/detalhe/16427", "3371")</f>
      </c>
      <c r="B34" s="4" t="s">
        <f>=HYPERLINK("https://leilaoonline.net/lote/detalhe/16427", " 9 EIXOS DE AÇO E 2 VIGAS DE AÇO  (PESO ESTIMADO 6 TON), S/FR, UND BARRA")</f>
      </c>
      <c r="C34" s="4" t="inlineStr">
        <is>
          <t>Vendido</t>
        </is>
      </c>
      <c r="D34" s="4" t="inlineStr">
        <is>
          <t>63</t>
        </is>
      </c>
      <c r="E34" s="5" t="inlineStr">
        <is>
          <t>12.800,00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=HYPERLINK("https://leilaoonline.net/lote/detalhe/16426", "3372")</f>
      </c>
      <c r="B35" s="4" t="s">
        <f>=HYPERLINK("https://leilaoonline.net/lote/detalhe/16426", " 13 EIXOS DE VARIOS TAMANHOS , ( PESO ESTIMADO 10 TON),S/FR, UND BARRA")</f>
      </c>
      <c r="C35" s="4" t="inlineStr">
        <is>
          <t>Vendido</t>
        </is>
      </c>
      <c r="D35" s="4" t="inlineStr">
        <is>
          <t>67</t>
        </is>
      </c>
      <c r="E35" s="5" t="inlineStr">
        <is>
          <t>19.250,00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=HYPERLINK("https://leilaoonline.net/lote/detalhe/16428", "3373")</f>
      </c>
      <c r="B36" s="4" t="s">
        <f>=HYPERLINK("https://leilaoonline.net/lote/detalhe/16428", " 9 VIGAS H DIVERSOS TAMANHOS E 1 VIGA DE 10 METROS APROXIMADO, S/FR, UND BARRA")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10.150,00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=HYPERLINK("https://leilaoonline.net/lote/detalhe/16425", "3374")</f>
      </c>
      <c r="B37" s="4" t="s">
        <f>=HYPERLINK("https://leilaoonline.net/lote/detalhe/16425", " SUCATA DE FIBRA, CARREGAMENTO ESTIMADO UM CAMINHÃO TRUCK, S/FR, UND BARRA")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=HYPERLINK("https://leilaoonline.net/lote/detalhe/16423", "3375")</f>
      </c>
      <c r="B38" s="4" t="s">
        <f>=HYPERLINK("https://leilaoonline.net/lote/detalhe/16423", " SUCATA DE MOVEIS E UTENSILIOS, (5 ARMARIOS, 1 GELADEIRA, 1 FOGÃO, 1 BEBEDO,S/FR, UND BARRA")</f>
      </c>
      <c r="C38" s="4" t="inlineStr">
        <is>
          <t>Vendido</t>
        </is>
      </c>
      <c r="D38" s="4" t="inlineStr">
        <is>
          <t>4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=HYPERLINK("https://leilaoonline.net/lote/detalhe/16429", "3376")</f>
      </c>
      <c r="B39" s="4" t="s">
        <f>=HYPERLINK("https://leilaoonline.net/lote/detalhe/16429", " CARRINHO COM REDUTOR E TAMBOR, S/FR, UND BARRA")</f>
      </c>
      <c r="C39" s="4" t="inlineStr">
        <is>
          <t>Vendido</t>
        </is>
      </c>
      <c r="D39" s="4" t="inlineStr">
        <is>
          <t>9</t>
        </is>
      </c>
      <c r="E39" s="5" t="inlineStr">
        <is>
          <t>3.800,00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=HYPERLINK("https://leilaoonline.net/lote/detalhe/16438", "3377")</f>
      </c>
      <c r="B40" s="4" t="s">
        <f>=HYPERLINK("https://leilaoonline.net/lote/detalhe/16438", " TANQUE DE AÇO DE APROXIMDAMENTE 8 MIL LITROS,S/FR, UND BARRA")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=HYPERLINK("https://leilaoonline.net/lote/detalhe/16437", "3378")</f>
      </c>
      <c r="B41" s="4" t="s">
        <f>=HYPERLINK("https://leilaoonline.net/lote/detalhe/16437", " SUCATA DE REDUTORES E 1 SUCATA DE TORNO, S/FR, UND BARRA 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=HYPERLINK("https://leilaoonline.net/lote/detalhe/16416", "3379")</f>
      </c>
      <c r="B42" s="4" t="s">
        <f>=HYPERLINK("https://leilaoonline.net/lote/detalhe/16416", " 1 MOTO BOMBA MARCA PARKINS ANO 1978 FROTA 102487 PATRIMNIO DA BOMBA 54507, UND BARRA")</f>
      </c>
      <c r="C42" s="4" t="inlineStr">
        <is>
          <t>Vendido</t>
        </is>
      </c>
      <c r="D42" s="4" t="inlineStr">
        <is>
          <t>22</t>
        </is>
      </c>
      <c r="E42" s="5" t="inlineStr">
        <is>
          <t>3.900,00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=HYPERLINK("https://leilaoonline.net/lote/detalhe/16405", "3380")</f>
      </c>
      <c r="B43" s="4" t="s">
        <f>=HYPERLINK("https://leilaoonline.net/lote/detalhe/16405", "1 MOTO BOMBA MARCA PARKINS ANO 1978 FROTA 102488 PATRIM. 54503, UND BARRA")</f>
      </c>
      <c r="C43" s="4" t="inlineStr">
        <is>
          <t>Vendido</t>
        </is>
      </c>
      <c r="D43" s="4" t="inlineStr">
        <is>
          <t>23</t>
        </is>
      </c>
      <c r="E43" s="5" t="inlineStr">
        <is>
          <t>4.050,00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=HYPERLINK("https://leilaoonline.net/lote/detalhe/16411", "3381")</f>
      </c>
      <c r="B44" s="4" t="s">
        <f>=HYPERLINK("https://leilaoonline.net/lote/detalhe/16411", " 1 MOTO BOMBA MARCA PARKINS ANO 1978 FR102489 PATRIM. 54505, UND BARRA")</f>
      </c>
      <c r="C44" s="4" t="inlineStr">
        <is>
          <t>Vendido</t>
        </is>
      </c>
      <c r="D44" s="4" t="inlineStr">
        <is>
          <t>13</t>
        </is>
      </c>
      <c r="E44" s="5" t="inlineStr">
        <is>
          <t>2.550,00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=HYPERLINK("https://leilaoonline.net/lote/detalhe/16402", "3382")</f>
      </c>
      <c r="B45" s="4" t="s">
        <f>=HYPERLINK("https://leilaoonline.net/lote/detalhe/16402", " CARROCERIA COM TANQUE 9X2,6X4,3M, FR98537, UND BARRA")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=HYPERLINK("https://leilaoonline.net/lote/detalhe/16409", "3383")</f>
      </c>
      <c r="B46" s="4" t="s">
        <f>=HYPERLINK("https://leilaoonline.net/lote/detalhe/16409", " SUCATA DE EQUIPAMENTOS DIVERSOS, 4 GIRAFAS, MACA E OUTROS 3 EQUIPAMENTOS, S/FR, UND BARRA")</f>
      </c>
      <c r="C46" s="4" t="inlineStr">
        <is>
          <t>Vendido</t>
        </is>
      </c>
      <c r="D46" s="4" t="inlineStr">
        <is>
          <t>28</t>
        </is>
      </c>
      <c r="E46" s="5" t="inlineStr">
        <is>
          <t>5.400,00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=HYPERLINK("https://leilaoonline.net/lote/detalhe/16408", "3385")</f>
      </c>
      <c r="B47" s="4" t="s">
        <f>=HYPERLINK("https://leilaoonline.net/lote/detalhe/16408", " REB/FNV FRUEHAUF RCR 9,60 M C/ TANQUE, ANO 1992, PLACA BWJ4096, FR 98752/96009, UND BARRA")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15.250,00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=HYPERLINK("https://leilaoonline.net/lote/detalhe/16415", "3386")</f>
      </c>
      <c r="B48" s="4" t="s">
        <f>=HYPERLINK("https://leilaoonline.net/lote/detalhe/16415", " REB RODOVIÁRIA 7,60M  TANQUE DE FIBRA 12 A 15  MIL Lts APROX. ANO 1988, PLACA BWT3291, FR98754/FR96539, UND BARRA ")</f>
      </c>
      <c r="C48" s="4" t="inlineStr">
        <is>
          <t>Vendido</t>
        </is>
      </c>
      <c r="D48" s="4" t="inlineStr">
        <is>
          <t>48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=HYPERLINK("https://leilaoonline.net/lote/detalhe/16420", "3389")</f>
      </c>
      <c r="B49" s="4" t="s">
        <f>=HYPERLINK("https://leilaoonline.net/lote/detalhe/16420", " HIDROROL METALMAG (ROLÃO), FR107308, UND BARRA")</f>
      </c>
      <c r="C49" s="4" t="inlineStr">
        <is>
          <t>Vendido</t>
        </is>
      </c>
      <c r="D49" s="4" t="inlineStr">
        <is>
          <t>10</t>
        </is>
      </c>
      <c r="E49" s="5" t="inlineStr">
        <is>
          <t>2.100,00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=HYPERLINK("https://leilaoonline.net/lote/detalhe/16410", "3390")</f>
      </c>
      <c r="B50" s="4" t="s">
        <f>=HYPERLINK("https://leilaoonline.net/lote/detalhe/16410", " HIDROROL METALMAG (ROLÃO), FR102429, UND BARRA")</f>
      </c>
      <c r="C50" s="4" t="inlineStr">
        <is>
          <t>Vendido</t>
        </is>
      </c>
      <c r="D50" s="4" t="inlineStr">
        <is>
          <t>52</t>
        </is>
      </c>
      <c r="E50" s="5" t="inlineStr">
        <is>
          <t>14.000,00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=HYPERLINK("https://leilaoonline.net/lote/detalhe/16417", "3391")</f>
      </c>
      <c r="B51" s="4" t="s">
        <f>=HYPERLINK("https://leilaoonline.net/lote/detalhe/16417", " M.BENZ ONIBUS OF1620, ANO 1995, PLACA KBV4885, FR97491, UND BARRA")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=HYPERLINK("https://leilaoonline.net/lote/detalhe/16403", "3393")</f>
      </c>
      <c r="B52" s="4" t="s">
        <f>=HYPERLINK("https://leilaoonline.net/lote/detalhe/16403", " TRATOR CASE MAXXUM 180 4X4, SÉRIE ZACD-76098, FR102829, UND BARRA")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=HYPERLINK("https://leilaoonline.net/lote/detalhe/16422", "3394")</f>
      </c>
      <c r="B53" s="4" t="s">
        <f>=HYPERLINK("https://leilaoonline.net/lote/detalhe/16422", " TRATOR MASSEY FERGUSSON MF6350 4X4, ANO 1988,  FR102707, UND BARRA")</f>
      </c>
      <c r="C53" s="4" t="inlineStr">
        <is>
          <t>Vendido</t>
        </is>
      </c>
      <c r="D53" s="4" t="inlineStr">
        <is>
          <t>80</t>
        </is>
      </c>
      <c r="E53" s="5" t="inlineStr">
        <is>
          <t>26.750,00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=HYPERLINK("https://leilaoonline.net/lote/detalhe/16424", "3395")</f>
      </c>
      <c r="B54" s="4" t="s">
        <f>=HYPERLINK("https://leilaoonline.net/lote/detalhe/16424", " TRATOR MASSEY FERGUSSON MF6350 4X4, ANO 1991, SÉRIE 000T635046C000083, FR102708, UND BARRA")</f>
      </c>
      <c r="C54" s="4" t="inlineStr">
        <is>
          <t>Vendido</t>
        </is>
      </c>
      <c r="D54" s="4" t="inlineStr">
        <is>
          <t>71</t>
        </is>
      </c>
      <c r="E54" s="5" t="inlineStr">
        <is>
          <t>26.500,00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=HYPERLINK("https://leilaoonline.net/lote/detalhe/16457", "3396")</f>
      </c>
      <c r="B55" s="4" t="s">
        <f>=HYPERLINK("https://leilaoonline.net/lote/detalhe/16457", " TRATOR CASE MX 240 MAGNUM 4X4, SÉRIE Z9CF40427-40C4011, FR81580, UND BARRA")</f>
      </c>
      <c r="C55" s="4" t="inlineStr">
        <is>
          <t>Não vendido</t>
        </is>
      </c>
      <c r="D55" s="4" t="inlineStr">
        <is>
          <t>79</t>
        </is>
      </c>
      <c r="E55" s="5" t="inlineStr">
        <is>
          <t>35.550,00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=HYPERLINK("https://leilaoonline.net/lote/detalhe/16462", "3397")</f>
      </c>
      <c r="B56" s="4" t="s">
        <f>=HYPERLINK("https://leilaoonline.net/lote/detalhe/16462", " TRATOR MF 6350 4X4, ANO 2006, SÉRIE 000T635046C000086, FR102711, UND BARRA")</f>
      </c>
      <c r="C56" s="4" t="inlineStr">
        <is>
          <t>Vendido</t>
        </is>
      </c>
      <c r="D56" s="4" t="inlineStr">
        <is>
          <t>88</t>
        </is>
      </c>
      <c r="E56" s="5" t="inlineStr">
        <is>
          <t>33.050,00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=HYPERLINK("https://leilaoonline.net/lote/detalhe/16463", "3398")</f>
      </c>
      <c r="B57" s="4" t="s">
        <f>=HYPERLINK("https://leilaoonline.net/lote/detalhe/16463", " DISTRIBUIDOR DE CALCARIO COR VERMELHO MCA. SOLLUSC, FR103665, UND BARRA")</f>
      </c>
      <c r="C57" s="4" t="inlineStr">
        <is>
          <t>Não vendido</t>
        </is>
      </c>
      <c r="D57" s="4" t="inlineStr">
        <is>
          <t>95</t>
        </is>
      </c>
      <c r="E57" s="5" t="inlineStr">
        <is>
          <t>15.550,00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=HYPERLINK("https://leilaoonline.net/lote/detalhe/16458", "3399")</f>
      </c>
      <c r="B58" s="4" t="s">
        <f>=HYPERLINK("https://leilaoonline.net/lote/detalhe/16458", " CARRETA TORTA DE FILTRO, FR103642, UND BARRA")</f>
      </c>
      <c r="C58" s="4" t="inlineStr">
        <is>
          <t>Vendido</t>
        </is>
      </c>
      <c r="D58" s="4" t="inlineStr">
        <is>
          <t>12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=HYPERLINK("https://leilaoonline.net/lote/detalhe/16464", "3400")</f>
      </c>
      <c r="B59" s="4" t="s">
        <f>=HYPERLINK("https://leilaoonline.net/lote/detalhe/16464", " CARRETA DISTRIBUIDORA DE TORTA, FR103670, UND BARRA")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=HYPERLINK("https://leilaoonline.net/lote/detalhe/16465", "3401")</f>
      </c>
      <c r="B60" s="4" t="s">
        <f>=HYPERLINK("https://leilaoonline.net/lote/detalhe/16465", " CARRETA SERVICOS DIVERSOS C/ MAQUINA DE SOLDA/MOTOR FR102469/103717, UND BARRA")</f>
      </c>
      <c r="C60" s="4" t="inlineStr">
        <is>
          <t>Vendido</t>
        </is>
      </c>
      <c r="D60" s="4" t="inlineStr">
        <is>
          <t>38</t>
        </is>
      </c>
      <c r="E60" s="5" t="inlineStr">
        <is>
          <t>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=HYPERLINK("https://leilaoonline.net/lote/detalhe/16466", "3402")</f>
      </c>
      <c r="B61" s="4" t="s">
        <f>=HYPERLINK("https://leilaoonline.net/lote/detalhe/16466", "REB/RODOVIARIA TANQUE, ANO1984, PLACA BWQ5353, FR103656, UND BARRA")</f>
      </c>
      <c r="C61" s="4" t="inlineStr">
        <is>
          <t>Vendido</t>
        </is>
      </c>
      <c r="D61" s="4" t="inlineStr">
        <is>
          <t>36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=HYPERLINK("https://leilaoonline.net/lote/detalhe/16468", "3403")</f>
      </c>
      <c r="B62" s="4" t="s">
        <f>=HYPERLINK("https://leilaoonline.net/lote/detalhe/16468", " CARRETA ESPARRAMADORA DE TORTA SOLLUS, FR103648, UND BARRA")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=HYPERLINK("https://leilaoonline.net/lote/detalhe/16467", "3404")</f>
      </c>
      <c r="B63" s="4" t="s">
        <f>=HYPERLINK("https://leilaoonline.net/lote/detalhe/16467", " DOLLY RANDON SEM DOCUMENTO, FR91917, UND BARRA")</f>
      </c>
      <c r="C63" s="4" t="inlineStr">
        <is>
          <t>Vendido</t>
        </is>
      </c>
      <c r="D63" s="4" t="inlineStr">
        <is>
          <t>21</t>
        </is>
      </c>
      <c r="E63" s="5" t="inlineStr">
        <is>
          <t>4.350,00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=HYPERLINK("https://leilaoonline.net/lote/detalhe/16469", "3405")</f>
      </c>
      <c r="B64" s="4" t="s">
        <f>=HYPERLINK("https://leilaoonline.net/lote/detalhe/16469", " DOLLY USICAMP (SEM DOCUMENTO), FR98006, UND BARRA")</f>
      </c>
      <c r="C64" s="4" t="inlineStr">
        <is>
          <t>Vendido</t>
        </is>
      </c>
      <c r="D64" s="4" t="inlineStr">
        <is>
          <t>25</t>
        </is>
      </c>
      <c r="E64" s="5" t="inlineStr">
        <is>
          <t>5.100,00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=HYPERLINK("https://leilaoonline.net/lote/detalhe/16470", "3406")</f>
      </c>
      <c r="B65" s="4" t="s">
        <f>=HYPERLINK("https://leilaoonline.net/lote/detalhe/16470", " ENLEIRADEIRA, FR103421, UND BARRA")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=HYPERLINK("https://leilaoonline.net/lote/detalhe/16471", "3407")</f>
      </c>
      <c r="B66" s="4" t="s">
        <f>=HYPERLINK("https://leilaoonline.net/lote/detalhe/16471", " ENLEIRADEIRA ROTOFLEX, FR103403, UND BARRA")</f>
      </c>
      <c r="C66" s="4" t="inlineStr">
        <is>
          <t>Vendido</t>
        </is>
      </c>
      <c r="D66" s="4" t="inlineStr">
        <is>
          <t>10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=HYPERLINK("https://leilaoonline.net/lote/detalhe/16472", "3408")</f>
      </c>
      <c r="B67" s="4" t="s">
        <f>=HYPERLINK("https://leilaoonline.net/lote/detalhe/16472", " ELEIRADEIRA DE PALHA S.EP2299.07/06, FR103429, UND BARRA")</f>
      </c>
      <c r="C67" s="4" t="inlineStr">
        <is>
          <t>Vendido</t>
        </is>
      </c>
      <c r="D67" s="4" t="inlineStr">
        <is>
          <t>8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=HYPERLINK("https://leilaoonline.net/lote/detalhe/16404", "3409")</f>
      </c>
      <c r="B68" s="4" t="s">
        <f>=HYPERLINK("https://leilaoonline.net/lote/detalhe/16404", " ROÇADEIRA HIDRÁULICA, FR103757, UND BARRA")</f>
      </c>
      <c r="C68" s="4" t="inlineStr">
        <is>
          <t>Vendido</t>
        </is>
      </c>
      <c r="D68" s="4" t="inlineStr">
        <is>
          <t>15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=HYPERLINK("https://leilaoonline.net/lote/detalhe/16473", "3410")</f>
      </c>
      <c r="B69" s="4" t="s">
        <f>=HYPERLINK("https://leilaoonline.net/lote/detalhe/16473", " 2 BOCAS DE CARREGADEIRAS, S/FR, UND BARRA")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=HYPERLINK("https://leilaoonline.net/lote/detalhe/16454", "3411")</f>
      </c>
      <c r="B70" s="4" t="s">
        <f>=HYPERLINK("https://leilaoonline.net/lote/detalhe/16454", "1 LAMINA COR AMARELA, FR103268, UND BARRA")</f>
      </c>
      <c r="C70" s="4" t="inlineStr">
        <is>
          <t>Vendido</t>
        </is>
      </c>
      <c r="D70" s="4" t="inlineStr">
        <is>
          <t>10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=HYPERLINK("https://leilaoonline.net/lote/detalhe/16455", "3412")</f>
      </c>
      <c r="B71" s="4" t="s">
        <f>=HYPERLINK("https://leilaoonline.net/lote/detalhe/16455", " GRADE LEVE COM 24 DISCOS DIAM 600MM COR AMARELA, FR103164, UND BARRA")</f>
      </c>
      <c r="C71" s="4" t="inlineStr">
        <is>
          <t>Vendido</t>
        </is>
      </c>
      <c r="D71" s="4" t="inlineStr">
        <is>
          <t>23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=HYPERLINK("https://leilaoonline.net/lote/detalhe/16406", "3413")</f>
      </c>
      <c r="B72" s="4" t="s">
        <f>=HYPERLINK("https://leilaoonline.net/lote/detalhe/16406", " SUBSOLADOR CURVO MOD. SUB. 100, P/ACOPL AMENTO, FR103226, UND BARRA")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=HYPERLINK("https://leilaoonline.net/lote/detalhe/16439", "3414")</f>
      </c>
      <c r="B73" s="4" t="s">
        <f>=HYPERLINK("https://leilaoonline.net/lote/detalhe/16439", " CAMINHÃO M.B./M.BENZ L 2217 6X4, ANO 1988, PLACA BWT3201, (SEM A CARROCERIA), FR96432, UND BARRA")</f>
      </c>
      <c r="C73" s="4" t="inlineStr">
        <is>
          <t>Vendido</t>
        </is>
      </c>
      <c r="D73" s="4" t="inlineStr">
        <is>
          <t>68</t>
        </is>
      </c>
      <c r="E73" s="5" t="inlineStr">
        <is>
          <t>27.500,00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=HYPERLINK("https://leilaoonline.net/lote/detalhe/16440", "3415")</f>
      </c>
      <c r="B74" s="4" t="s">
        <f>=HYPERLINK("https://leilaoonline.net/lote/detalhe/16440", " ONIBUS M.BENZ/OF 1620, ANO 1996, PLACA KMG4302, FR97488, UND BARRA")</f>
      </c>
      <c r="C74" s="4" t="inlineStr">
        <is>
          <t>Não vendido</t>
        </is>
      </c>
      <c r="D74" s="4" t="inlineStr">
        <is>
          <t>16</t>
        </is>
      </c>
      <c r="E74" s="5" t="inlineStr">
        <is>
          <t>10.250,00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=HYPERLINK("https://leilaoonline.net/lote/detalhe/16444", "3417")</f>
      </c>
      <c r="B75" s="4" t="s">
        <f>=HYPERLINK("https://leilaoonline.net/lote/detalhe/16444", " TRANSBORDO COR AZUL SANTAL 12 T SN. 65793, FR101928, UND BARRA")</f>
      </c>
      <c r="C75" s="4" t="inlineStr">
        <is>
          <t>Vendido</t>
        </is>
      </c>
      <c r="D75" s="4" t="inlineStr">
        <is>
          <t>59</t>
        </is>
      </c>
      <c r="E75" s="5" t="inlineStr">
        <is>
          <t>11.450,00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=HYPERLINK("https://leilaoonline.net/lote/detalhe/16441", "3418")</f>
      </c>
      <c r="B76" s="4" t="s">
        <f>=HYPERLINK("https://leilaoonline.net/lote/detalhe/16441", " TRANSBORDO COR AZUL SANTAL 12 T SN. 67470, ANO 2008, FR101954, UND BARRA")</f>
      </c>
      <c r="C76" s="4" t="inlineStr">
        <is>
          <t>Vendido</t>
        </is>
      </c>
      <c r="D76" s="4" t="inlineStr">
        <is>
          <t>41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=HYPERLINK("https://leilaoonline.net/lote/detalhe/16443", "3419")</f>
      </c>
      <c r="B77" s="4" t="s">
        <f>=HYPERLINK("https://leilaoonline.net/lote/detalhe/16443", " TRANSBORDO COR AZUL SERMAG 12 T SN. 2994, FR101966, UND BARRA")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9.200,00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=HYPERLINK("https://leilaoonline.net/lote/detalhe/16445", "3420")</f>
      </c>
      <c r="B78" s="4" t="s">
        <f>=HYPERLINK("https://leilaoonline.net/lote/detalhe/16445", " TRANSBORDO COR AZUL SANTAL 12 T, FR101934, UND BARRA")</f>
      </c>
      <c r="C78" s="4" t="inlineStr">
        <is>
          <t>Vendido</t>
        </is>
      </c>
      <c r="D78" s="4" t="inlineStr">
        <is>
          <t>45</t>
        </is>
      </c>
      <c r="E78" s="5" t="inlineStr">
        <is>
          <t>9.350,00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=HYPERLINK("https://leilaoonline.net/lote/detalhe/16446", "3421")</f>
      </c>
      <c r="B79" s="4" t="s">
        <f>=HYPERLINK("https://leilaoonline.net/lote/detalhe/16446", " TRANSBORDO SERMAG 12 T, FR101947, UND BARRA")</f>
      </c>
      <c r="C79" s="4" t="inlineStr">
        <is>
          <t>Vendido</t>
        </is>
      </c>
      <c r="D79" s="4" t="inlineStr">
        <is>
          <t>51</t>
        </is>
      </c>
      <c r="E79" s="5" t="inlineStr">
        <is>
          <t>9.500,00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=HYPERLINK("https://leilaoonline.net/lote/detalhe/16447", "3422")</f>
      </c>
      <c r="B80" s="4" t="s">
        <f>=HYPERLINK("https://leilaoonline.net/lote/detalhe/16447", " TRANSBORDO COR AZUL SERMAG 12 T SN. 3034, FR101978, UND BARRA")</f>
      </c>
      <c r="C80" s="4" t="inlineStr">
        <is>
          <t>Vendido</t>
        </is>
      </c>
      <c r="D80" s="4" t="inlineStr">
        <is>
          <t>54</t>
        </is>
      </c>
      <c r="E80" s="5" t="inlineStr">
        <is>
          <t>10.400,00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=HYPERLINK("https://leilaoonline.net/lote/detalhe/16449", "3423")</f>
      </c>
      <c r="B81" s="4" t="s">
        <f>=HYPERLINK("https://leilaoonline.net/lote/detalhe/16449", " TRANSBORDO SANTAL 12 T, FR47015, UND BARRA")</f>
      </c>
      <c r="C81" s="4" t="inlineStr">
        <is>
          <t>Não vendido</t>
        </is>
      </c>
      <c r="D81" s="4" t="inlineStr">
        <is>
          <t>30</t>
        </is>
      </c>
      <c r="E81" s="5" t="inlineStr">
        <is>
          <t>6.350,00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=HYPERLINK("https://leilaoonline.net/lote/detalhe/16448", "3424")</f>
      </c>
      <c r="B82" s="4" t="s">
        <f>=HYPERLINK("https://leilaoonline.net/lote/detalhe/16448", " TRANSBORDO SANTAL 12 T, FR139236, UND BARRA")</f>
      </c>
      <c r="C82" s="4" t="inlineStr">
        <is>
          <t>Não vendido</t>
        </is>
      </c>
      <c r="D82" s="4" t="inlineStr">
        <is>
          <t>57</t>
        </is>
      </c>
      <c r="E82" s="5" t="inlineStr">
        <is>
          <t>10.400,00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=HYPERLINK("https://leilaoonline.net/lote/detalhe/16450", "3425")</f>
      </c>
      <c r="B83" s="4" t="s">
        <f>=HYPERLINK("https://leilaoonline.net/lote/detalhe/16450", " TRANSBORDO SMR 10500 10 T, FR10118, UND BARRA")</f>
      </c>
      <c r="C83" s="4" t="inlineStr">
        <is>
          <t>Não vendido</t>
        </is>
      </c>
      <c r="D83" s="4" t="inlineStr">
        <is>
          <t>19</t>
        </is>
      </c>
      <c r="E83" s="5" t="inlineStr">
        <is>
          <t>5.150,00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=HYPERLINK("https://leilaoonline.net/lote/detalhe/16451", "3426")</f>
      </c>
      <c r="B84" s="4" t="s">
        <f>=HYPERLINK("https://leilaoonline.net/lote/detalhe/16451", " TRANSBORDO COR AZUL SERMAG 12 T SN. 2908, FR101961, UND BARRA")</f>
      </c>
      <c r="C84" s="4" t="inlineStr">
        <is>
          <t>Vendido</t>
        </is>
      </c>
      <c r="D84" s="4" t="inlineStr">
        <is>
          <t>63</t>
        </is>
      </c>
      <c r="E84" s="5" t="inlineStr">
        <is>
          <t>11.300,00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=HYPERLINK("https://leilaoonline.net/lote/detalhe/16452", "3427")</f>
      </c>
      <c r="B85" s="4" t="s">
        <f>=HYPERLINK("https://leilaoonline.net/lote/detalhe/16452", " TRANSBORDO SANTAL 12 T, FR68018, UND BARRA")</f>
      </c>
      <c r="C85" s="4" t="inlineStr">
        <is>
          <t>Não vendido</t>
        </is>
      </c>
      <c r="D85" s="4" t="inlineStr">
        <is>
          <t>58</t>
        </is>
      </c>
      <c r="E85" s="5" t="inlineStr">
        <is>
          <t>10.550,00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=HYPERLINK("https://leilaoonline.net/lote/detalhe/16453", "3428")</f>
      </c>
      <c r="B86" s="4" t="s">
        <f>=HYPERLINK("https://leilaoonline.net/lote/detalhe/16453", " 2 MAQUINAS DE LAVAR , 1 ALIANÇA E 1 KARCHER, E 4 VASOS DE FLORES, S/FR, UND BARRA")</f>
      </c>
      <c r="C86" s="4" t="inlineStr">
        <is>
          <t>Vendido</t>
        </is>
      </c>
      <c r="D86" s="4" t="inlineStr">
        <is>
          <t>26</t>
        </is>
      </c>
      <c r="E86" s="5" t="inlineStr">
        <is>
          <t>4.150,00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=HYPERLINK("https://leilaoonline.net/lote/detalhe/16461", "3429")</f>
      </c>
      <c r="B87" s="4" t="s">
        <f>=HYPERLINK("https://leilaoonline.net/lote/detalhe/16461", " CARRETA SERVIÇOS DIVERSOS, FR103737, UND BARRA")</f>
      </c>
      <c r="C87" s="4" t="inlineStr">
        <is>
          <t>Vendido</t>
        </is>
      </c>
      <c r="D87" s="4" t="inlineStr">
        <is>
          <t>9</t>
        </is>
      </c>
      <c r="E87" s="5" t="inlineStr">
        <is>
          <t>1.750,00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=HYPERLINK("https://leilaoonline.net/lote/detalhe/16460", "3430")</f>
      </c>
      <c r="B88" s="4" t="s">
        <f>=HYPERLINK("https://leilaoonline.net/lote/detalhe/16460", " CARRETA DE SERVIÇOS DIVERSOS PATRIMONIO 54564/1628, S/FR, UND BARRA")</f>
      </c>
      <c r="C88" s="4" t="inlineStr">
        <is>
          <t>Vendido</t>
        </is>
      </c>
      <c r="D88" s="4" t="inlineStr">
        <is>
          <t>6</t>
        </is>
      </c>
      <c r="E88" s="5" t="inlineStr">
        <is>
          <t>1.300,00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=HYPERLINK("https://leilaoonline.net/lote/detalhe/16456", "3431")</f>
      </c>
      <c r="B89" s="4" t="s">
        <f>=HYPERLINK("https://leilaoonline.net/lote/detalhe/16456", " SULCADOR, FR74235,UND BARRA")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=HYPERLINK("https://leilaoonline.net/lote/detalhe/16555", "3460")</f>
      </c>
      <c r="B90" s="4" t="s">
        <f>=HYPERLINK("https://leilaoonline.net/lote/detalhe/16555", " CARRINHO, CAPOTA , BALANÇA E 4 POSTE, S/FR,  LOC: BARRA (FAZ ITAUNA)")</f>
      </c>
      <c r="C90" s="4" t="inlineStr">
        <is>
          <t>Vendido</t>
        </is>
      </c>
      <c r="D90" s="4" t="inlineStr">
        <is>
          <t>10</t>
        </is>
      </c>
      <c r="E90" s="5" t="inlineStr">
        <is>
          <t>1.700,00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=HYPERLINK("https://leilaoonline.net/lote/detalhe/16557", "3461")</f>
      </c>
      <c r="B91" s="4" t="s">
        <f>=HYPERLINK("https://leilaoonline.net/lote/detalhe/16557", " MOTO BOMBA, FR102404, LOC: BARRA FAZ ITAUNA")</f>
      </c>
      <c r="C91" s="4" t="inlineStr">
        <is>
          <t>Vendido</t>
        </is>
      </c>
      <c r="D91" s="4" t="inlineStr">
        <is>
          <t>74</t>
        </is>
      </c>
      <c r="E91" s="5" t="inlineStr">
        <is>
          <t>16.000,00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=HYPERLINK("https://leilaoonline.net/lote/detalhe/16558", "3462")</f>
      </c>
      <c r="B92" s="4" t="s">
        <f>=HYPERLINK("https://leilaoonline.net/lote/detalhe/16558", " CARRETA SERVIÇOS DIVERSOS (ABRIGO), FR103698, PATRIM. 073730, LOC: BARRA FAZ ITAUNA")</f>
      </c>
      <c r="C92" s="4" t="inlineStr">
        <is>
          <t>Vendido</t>
        </is>
      </c>
      <c r="D92" s="4" t="inlineStr">
        <is>
          <t>16</t>
        </is>
      </c>
      <c r="E92" s="5" t="inlineStr">
        <is>
          <t>2.800,00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=HYPERLINK("https://leilaoonline.net/lote/detalhe/16556", "3463")</f>
      </c>
      <c r="B93" s="4" t="s">
        <f>=HYPERLINK("https://leilaoonline.net/lote/detalhe/16556", " HIDRO ROLL, FR102430, LOC: BARRA FAZ ITAUNA")</f>
      </c>
      <c r="C93" s="4" t="inlineStr">
        <is>
          <t>Vendido</t>
        </is>
      </c>
      <c r="D93" s="4" t="inlineStr">
        <is>
          <t>5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=HYPERLINK("https://leilaoonline.net/lote/detalhe/16559", "3464")</f>
      </c>
      <c r="B94" s="4" t="s">
        <f>=HYPERLINK("https://leilaoonline.net/lote/detalhe/16559", " CARRETA DE SERVIÇOS DIVERSOS (ABRIGO), FR103990, LOC: BARRA FAZ ITAUNA")</f>
      </c>
      <c r="C94" s="4" t="inlineStr">
        <is>
          <t>Vendido</t>
        </is>
      </c>
      <c r="D94" s="4" t="inlineStr">
        <is>
          <t>10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=HYPERLINK("https://leilaoonline.net/lote/detalhe/16560", "3465")</f>
      </c>
      <c r="B95" s="4" t="s">
        <f>=HYPERLINK("https://leilaoonline.net/lote/detalhe/16560", " TANQUE DE AÇO DE APROXIMADAMENTE 8 MIL LITROS, FR108194, LOC: BARRA FAZ ITAUNA")</f>
      </c>
      <c r="C95" s="4" t="inlineStr">
        <is>
          <t>Vendido</t>
        </is>
      </c>
      <c r="D95" s="4" t="inlineStr">
        <is>
          <t>13</t>
        </is>
      </c>
      <c r="E95" s="5" t="inlineStr">
        <is>
          <t>2.850,00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=HYPERLINK("https://leilaoonline.net/lote/detalhe/16561", "3466")</f>
      </c>
      <c r="B96" s="4" t="s">
        <f>=HYPERLINK("https://leilaoonline.net/lote/detalhe/16561", " 4 BOMBAS DE GRAXA, FR103852, LOC: BARRA FAZ ITAUNA")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=HYPERLINK("https://leilaoonline.net/lote/detalhe/16690", "3467")</f>
      </c>
      <c r="B97" s="4" t="s">
        <f>=HYPERLINK("https://leilaoonline.net/lote/detalhe/16690", "19 PNEUS SENDO 12 NOVOS MONTADOS, ESPECIFICAÇÕES ABAIXO, S/FR, UND BARRA")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14.900,00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=HYPERLINK("https://leilaoonline.net/lote/detalhe/16738", "4784")</f>
      </c>
      <c r="B98" s="4" t="s">
        <f>=HYPERLINK("https://leilaoonline.net/lote/detalhe/16738", "SUCATA DE TRANSFORMADOR, S/FR, UND PARAÍSO")</f>
      </c>
      <c r="C98" s="4" t="inlineStr">
        <is>
          <t>Vendido</t>
        </is>
      </c>
      <c r="D98" s="4" t="inlineStr">
        <is>
          <t>8</t>
        </is>
      </c>
      <c r="E98" s="5" t="inlineStr">
        <is>
          <t>4.450,00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=HYPERLINK("https://leilaoonline.net/lote/detalhe/16649", "11460")</f>
      </c>
      <c r="B99" s="4" t="s">
        <f>=HYPERLINK("https://leilaoonline.net/lote/detalhe/16649", " TRANSBORDO SMR 10500 10T , FR10123, UND SERRA")</f>
      </c>
      <c r="C99" s="4" t="inlineStr">
        <is>
          <t>Não vendido</t>
        </is>
      </c>
      <c r="D99" s="4" t="inlineStr">
        <is>
          <t>24</t>
        </is>
      </c>
      <c r="E99" s="5" t="inlineStr">
        <is>
          <t>4.700,00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=HYPERLINK("https://leilaoonline.net/lote/detalhe/16652", "11464")</f>
      </c>
      <c r="B100" s="4" t="s">
        <f>=HYPERLINK("https://leilaoonline.net/lote/detalhe/16652", " TRANSBORDO SERMAG 12T, FR112431, UND SERRA")</f>
      </c>
      <c r="C100" s="4" t="inlineStr">
        <is>
          <t>Não vendido</t>
        </is>
      </c>
      <c r="D100" s="4" t="inlineStr">
        <is>
          <t>24</t>
        </is>
      </c>
      <c r="E100" s="5" t="inlineStr">
        <is>
          <t>4.700,00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=HYPERLINK("https://leilaoonline.net/lote/detalhe/16643", "11467")</f>
      </c>
      <c r="B101" s="4" t="s">
        <f>=HYPERLINK("https://leilaoonline.net/lote/detalhe/16643", " TRANSBORDO SANTAL 12T, FR22722, UND SERRA")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1.850,00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=HYPERLINK("https://leilaoonline.net/lote/detalhe/16677", "11486")</f>
      </c>
      <c r="B102" s="4" t="s">
        <f>=HYPERLINK("https://leilaoonline.net/lote/detalhe/16677", " REB/CORONA , 7,5M, ANO 1982, PLACA BKE6681, FR121379, UND SERRA 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=HYPERLINK("https://leilaoonline.net/lote/detalhe/16669", "11561")</f>
      </c>
      <c r="B103" s="4" t="s">
        <f>=HYPERLINK("https://leilaoonline.net/lote/detalhe/16669", " R/USICAMP RCI E1E1 8200, ANO 2003, PLACA BNK8509, FR81950, UND SERRA ACR ABERTA")</f>
      </c>
      <c r="C103" s="4" t="inlineStr">
        <is>
          <t>Não vendido</t>
        </is>
      </c>
      <c r="D103" s="4" t="inlineStr">
        <is>
          <t>43</t>
        </is>
      </c>
      <c r="E103" s="5" t="inlineStr">
        <is>
          <t>9.050,00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=HYPERLINK("https://leilaoonline.net/lote/detalhe/16644", "11600")</f>
      </c>
      <c r="B104" s="4" t="s">
        <f>=HYPERLINK("https://leilaoonline.net/lote/detalhe/16644", " TRANSBORDO SMR 10500 10T , FR10125, UND SERRA")</f>
      </c>
      <c r="C104" s="4" t="inlineStr">
        <is>
          <t>Não vendido</t>
        </is>
      </c>
      <c r="D104" s="4" t="inlineStr">
        <is>
          <t>25</t>
        </is>
      </c>
      <c r="E104" s="5" t="inlineStr">
        <is>
          <t>4.850,00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=HYPERLINK("https://leilaoonline.net/lote/detalhe/16681", "11603")</f>
      </c>
      <c r="B105" s="4" t="s">
        <f>=HYPERLINK("https://leilaoonline.net/lote/detalhe/16681", " SR/SERGOMEL SRSCPI 2E 12,50M ANO 2014, PLACA FQC0635, FR361737, UND ZANIN")</f>
      </c>
      <c r="C105" s="4" t="inlineStr">
        <is>
          <t>Não vendido</t>
        </is>
      </c>
      <c r="D105" s="4" t="inlineStr">
        <is>
          <t>154</t>
        </is>
      </c>
      <c r="E105" s="5" t="inlineStr">
        <is>
          <t>31.950,00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=HYPERLINK("https://leilaoonline.net/lote/detalhe/16672", "11605")</f>
      </c>
      <c r="B106" s="4" t="s">
        <f>=HYPERLINK("https://leilaoonline.net/lote/detalhe/16672", " R/RANDON RQ CA 8M, ANO 2008, PLACA DXX0185, FR81979, UND ZANIN")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5.450,00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=HYPERLINK("https://leilaoonline.net/lote/detalhe/16679", "11611")</f>
      </c>
      <c r="B107" s="4" t="s">
        <f>=HYPERLINK("https://leilaoonline.net/lote/detalhe/16679", " SR/USICAMP SRCP E2 1000 -12,50M, ANO 2008, PLACA EAJ8533, FR96294, UND ZANI")</f>
      </c>
      <c r="C107" s="4" t="inlineStr">
        <is>
          <t>Vendido</t>
        </is>
      </c>
      <c r="D107" s="4" t="inlineStr">
        <is>
          <t>219</t>
        </is>
      </c>
      <c r="E107" s="5" t="inlineStr">
        <is>
          <t>39.050,00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=HYPERLINK("https://leilaoonline.net/lote/detalhe/16673", "11624")</f>
      </c>
      <c r="B108" s="4" t="s">
        <f>=HYPERLINK("https://leilaoonline.net/lote/detalhe/16673", " R/GUERRA AG CV, ANO/MOD 2008/2009, PLACA EFX3893, FR133018, UND SERRA")</f>
      </c>
      <c r="C108" s="4" t="inlineStr">
        <is>
          <t>Não vendido</t>
        </is>
      </c>
      <c r="D108" s="4" t="inlineStr">
        <is>
          <t>21</t>
        </is>
      </c>
      <c r="E108" s="5" t="inlineStr">
        <is>
          <t>5.750,00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=HYPERLINK("https://leilaoonline.net/lote/detalhe/16604", "11632")</f>
      </c>
      <c r="B109" s="4" t="s">
        <f>=HYPERLINK("https://leilaoonline.net/lote/detalhe/16604", " ESCARIFICADOR FR361022, SUCATA DE GRADE S/FR,  - UND. SERRA ")</f>
      </c>
      <c r="C109" s="4" t="inlineStr">
        <is>
          <t>Vendido</t>
        </is>
      </c>
      <c r="D109" s="4" t="inlineStr">
        <is>
          <t>102</t>
        </is>
      </c>
      <c r="E109" s="5" t="inlineStr">
        <is>
          <t>11.350,00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=HYPERLINK("https://leilaoonline.net/lote/detalhe/16641", "11641")</f>
      </c>
      <c r="B110" s="4" t="s">
        <f>=HYPERLINK("https://leilaoonline.net/lote/detalhe/16641", "CAMINHÃO M.B./M.BENZ L 1513, ANO 1981, PLACA BNT7855, FR10088, UND SERRA")</f>
      </c>
      <c r="C110" s="4" t="inlineStr">
        <is>
          <t>Não vendido</t>
        </is>
      </c>
      <c r="D110" s="4" t="inlineStr">
        <is>
          <t>24</t>
        </is>
      </c>
      <c r="E110" s="5" t="inlineStr">
        <is>
          <t>14.900,00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=HYPERLINK("https://leilaoonline.net/lote/detalhe/16668", "11642")</f>
      </c>
      <c r="B111" s="4" t="s">
        <f>=HYPERLINK("https://leilaoonline.net/lote/detalhe/16668", " CAMINHÃO M.BENZ/L 2638 6X4, ANO 2002, PLACA CZV0647, FR120858, UND SERRA ")</f>
      </c>
      <c r="C111" s="4" t="inlineStr">
        <is>
          <t>Não vendido</t>
        </is>
      </c>
      <c r="D111" s="4" t="inlineStr">
        <is>
          <t>58</t>
        </is>
      </c>
      <c r="E111" s="5" t="inlineStr">
        <is>
          <t>45.750,00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=HYPERLINK("https://leilaoonline.net/lote/detalhe/16676", "11643")</f>
      </c>
      <c r="B112" s="4" t="s">
        <f>=HYPERLINK("https://leilaoonline.net/lote/detalhe/16676", " CAMINHÃO VW/15.180 EURO3 WORKER COMBOIO, ANO/MOD 2011/2012, PLACA FBC7025, FR131221, UND SERRA  MEC. OP")</f>
      </c>
      <c r="C112" s="4" t="inlineStr">
        <is>
          <t>Não vendido</t>
        </is>
      </c>
      <c r="D112" s="4" t="inlineStr">
        <is>
          <t>125</t>
        </is>
      </c>
      <c r="E112" s="5" t="inlineStr">
        <is>
          <t>83.000,00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=HYPERLINK("https://leilaoonline.net/lote/detalhe/16670", "11644")</f>
      </c>
      <c r="B113" s="4" t="s">
        <f>=HYPERLINK("https://leilaoonline.net/lote/detalhe/16670", " TRATOR CASE MAXXUM 180 4X4 SÉRIE ZACD62881, ANO 2010,FR96331, UND SERRA")</f>
      </c>
      <c r="C113" s="4" t="inlineStr">
        <is>
          <t>Não vendido</t>
        </is>
      </c>
      <c r="D113" s="4" t="inlineStr">
        <is>
          <t>51</t>
        </is>
      </c>
      <c r="E113" s="5" t="inlineStr">
        <is>
          <t>37.000,00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=HYPERLINK("https://leilaoonline.net/lote/detalhe/16651", "11646")</f>
      </c>
      <c r="B114" s="4" t="s">
        <f>=HYPERLINK("https://leilaoonline.net/lote/detalhe/16651", " CARRETA DE TORTA, SOLLUS, FR122281, UND SERRA")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=HYPERLINK("https://leilaoonline.net/lote/detalhe/16645", "11647")</f>
      </c>
      <c r="B115" s="4" t="s">
        <f>=HYPERLINK("https://leilaoonline.net/lote/detalhe/16645", " HIDROROLL METALMAG ( ROLÃO), FR17118, UND SERRA")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2.300,00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=HYPERLINK("https://leilaoonline.net/lote/detalhe/16642", "11648")</f>
      </c>
      <c r="B116" s="4" t="s">
        <f>=HYPERLINK("https://leilaoonline.net/lote/detalhe/16642", " DOLLY GOYDO,FR10266, (SEM DOCUMENTO), UND SERRA")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=HYPERLINK("https://leilaoonline.net/lote/detalhe/16646", "11649")</f>
      </c>
      <c r="B117" s="4" t="s">
        <f>=HYPERLINK("https://leilaoonline.net/lote/detalhe/16646", " TRANSBORDO SMR 10500 10T , FR10120,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2.000,00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=HYPERLINK("https://leilaoonline.net/lote/detalhe/16647", "11650")</f>
      </c>
      <c r="B118" s="4" t="s">
        <f>=HYPERLINK("https://leilaoonline.net/lote/detalhe/16647", " TRANSBORDO SANTAL 12T, FR88765, UND SERRA")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1.550,00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=HYPERLINK("https://leilaoonline.net/lote/detalhe/16648", "11651")</f>
      </c>
      <c r="B119" s="4" t="s">
        <f>=HYPERLINK("https://leilaoonline.net/lote/detalhe/16648", " TRANSBORDO SANTAL 12T, FR38336, UND SERRA")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=HYPERLINK("https://leilaoonline.net/lote/detalhe/16653", "11652")</f>
      </c>
      <c r="B120" s="4" t="s">
        <f>=HYPERLINK("https://leilaoonline.net/lote/detalhe/16653", " TRANSBORDO SANTAL 12T, FR38326, UND SERRA")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=HYPERLINK("https://leilaoonline.net/lote/detalhe/16611", "12278")</f>
      </c>
      <c r="B121" s="4" t="s">
        <f>=HYPERLINK("https://leilaoonline.net/lote/detalhe/16611", " SUPER CULTIVADOR DMB, ANO 2008,, FR92732")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=HYPERLINK("https://leilaoonline.net/lote/detalhe/16682", "13015")</f>
      </c>
      <c r="B122" s="4" t="s">
        <f>=HYPERLINK("https://leilaoonline.net/lote/detalhe/16682", " CARRETA ABRIGO FRAB. PRÓPRIA, FR361999, UND ZANIN")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=HYPERLINK("https://leilaoonline.net/lote/detalhe/16678", "13016")</f>
      </c>
      <c r="B123" s="4" t="s">
        <f>=HYPERLINK("https://leilaoonline.net/lote/detalhe/16678", " BRAÇOS HIDRÁULICOS, CAIXAS METÁLICAS, E OUTROS, S/FR, UND ZANIN")</f>
      </c>
      <c r="C123" s="4" t="inlineStr">
        <is>
          <t>Vendido</t>
        </is>
      </c>
      <c r="D123" s="4" t="inlineStr">
        <is>
          <t>73</t>
        </is>
      </c>
      <c r="E123" s="5" t="inlineStr">
        <is>
          <t>11.800,00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=HYPERLINK("https://leilaoonline.net/lote/detalhe/16674", "13017")</f>
      </c>
      <c r="B124" s="4" t="s">
        <f>=HYPERLINK("https://leilaoonline.net/lote/detalhe/16674", " R/RANDON RQ CA 8M, ANO 2007, PLACA COU5025, FR88624, UND ZANIN")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13.250,00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=HYPERLINK("https://leilaoonline.net/lote/detalhe/16688", "13019")</f>
      </c>
      <c r="B125" s="4" t="s">
        <f>=HYPERLINK("https://leilaoonline.net/lote/detalhe/16688", " TRATOR CASE MAGNUM 4X4 SÉRIE ZACF40462, ANO 2010, FR93319, UND ZANIN")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45.500,00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=HYPERLINK("https://leilaoonline.net/lote/detalhe/16596", "14001")</f>
      </c>
      <c r="B126" s="4" t="s">
        <f>=HYPERLINK("https://leilaoonline.net/lote/detalhe/16596", "R/GUERRA AG CV 8,20 M, ANO 2009, FR82612, PLACA DXX0388, UND ZANNIN")</f>
      </c>
      <c r="C126" s="4" t="inlineStr">
        <is>
          <t>Não vendido</t>
        </is>
      </c>
      <c r="D126" s="4" t="inlineStr">
        <is>
          <t>43</t>
        </is>
      </c>
      <c r="E126" s="5" t="inlineStr">
        <is>
          <t>7.700,00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=HYPERLINK("https://leilaoonline.net/lote/detalhe/16598", "14004")</f>
      </c>
      <c r="B127" s="4" t="s">
        <f>=HYPERLINK("https://leilaoonline.net/lote/detalhe/16598", " R/RANDON RQ CA, ANO 2008, PLACA EAP7091, FR121428, UND ZANNIN")</f>
      </c>
      <c r="C127" s="4" t="inlineStr">
        <is>
          <t>Vendido</t>
        </is>
      </c>
      <c r="D127" s="4" t="inlineStr">
        <is>
          <t>86</t>
        </is>
      </c>
      <c r="E127" s="5" t="inlineStr">
        <is>
          <t>14.400,00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=HYPERLINK("https://leilaoonline.net/lote/detalhe/16605", "15298")</f>
      </c>
      <c r="B128" s="4" t="s">
        <f>=HYPERLINK("https://leilaoonline.net/lote/detalhe/16605", "20 QUINTA RODAS APROXIMADAMENTE, S/FR - LOC. BONFIM")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=HYPERLINK("https://leilaoonline.net/lote/detalhe/16671", "15308")</f>
      </c>
      <c r="B129" s="4" t="s">
        <f>=HYPERLINK("https://leilaoonline.net/lote/detalhe/16671", " TRATOR CASE MAXXUM 180 4X4 SÉRIE ZACD62904, ANO 2010, FR93328, UND BONFIM")</f>
      </c>
      <c r="C129" s="4" t="inlineStr">
        <is>
          <t>Não vendido</t>
        </is>
      </c>
      <c r="D129" s="4" t="inlineStr">
        <is>
          <t>83</t>
        </is>
      </c>
      <c r="E129" s="5" t="inlineStr">
        <is>
          <t>31.250,00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=HYPERLINK("https://leilaoonline.net/lote/detalhe/16684", "15309")</f>
      </c>
      <c r="B130" s="4" t="s">
        <f>=HYPERLINK("https://leilaoonline.net/lote/detalhe/16684", " SCANIA/R113 E 6X4 360, TIPO C TRATOR , ANO 1994,PLACA BWT3440, FR96430, UND BONFIM ")</f>
      </c>
      <c r="C130" s="4" t="inlineStr">
        <is>
          <t>Não vendido</t>
        </is>
      </c>
      <c r="D130" s="4" t="inlineStr">
        <is>
          <t>32</t>
        </is>
      </c>
      <c r="E130" s="5" t="inlineStr">
        <is>
          <t>28.250,00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=HYPERLINK("https://leilaoonline.net/lote/detalhe/16675", "15310")</f>
      </c>
      <c r="B131" s="4" t="s">
        <f>=HYPERLINK("https://leilaoonline.net/lote/detalhe/16675", " CAMINHÃO M.BENZ/L 2219 TANQUE, ANO 1982, PLACA BKE6632, FR119380/121860, UND BONFIM")</f>
      </c>
      <c r="C131" s="4" t="inlineStr">
        <is>
          <t>Vendido</t>
        </is>
      </c>
      <c r="D131" s="4" t="inlineStr">
        <is>
          <t>31</t>
        </is>
      </c>
      <c r="E131" s="5" t="inlineStr">
        <is>
          <t>31.500,00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=HYPERLINK("https://leilaoonline.net/lote/detalhe/16687", "15315")</f>
      </c>
      <c r="B132" s="4" t="s">
        <f>=HYPERLINK("https://leilaoonline.net/lote/detalhe/16687", " CARRETA DE SERVIÇOS DIVERSOS, FR122699, UND BONFIM")</f>
      </c>
      <c r="C132" s="4" t="inlineStr">
        <is>
          <t>Vendido</t>
        </is>
      </c>
      <c r="D132" s="4" t="inlineStr">
        <is>
          <t>11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=HYPERLINK("https://leilaoonline.net/lote/detalhe/16683", "15316")</f>
      </c>
      <c r="B133" s="4" t="s">
        <f>=HYPERLINK("https://leilaoonline.net/lote/detalhe/16683", " CARRETA DISTRIBUIDORA DE CALCAREO, FR122309, UND BONFIM")</f>
      </c>
      <c r="C133" s="4" t="inlineStr">
        <is>
          <t>Não vendido</t>
        </is>
      </c>
      <c r="D133" s="4" t="inlineStr">
        <is>
          <t>16</t>
        </is>
      </c>
      <c r="E133" s="5" t="inlineStr">
        <is>
          <t>3.000,00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=HYPERLINK("https://leilaoonline.net/lote/detalhe/16609", "20001")</f>
      </c>
      <c r="B134" s="4" t="s">
        <f>=HYPERLINK("https://leilaoonline.net/lote/detalhe/16609", "PENEIRA VIBRATÓRIA, PAT.190005, IMOB. 42875 NAM5 UND COSTA PINTO")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=HYPERLINK("https://leilaoonline.net/lote/detalhe/16610", "20006")</f>
      </c>
      <c r="B135" s="4" t="s">
        <f>=HYPERLINK("https://leilaoonline.net/lote/detalhe/16610", "SUCATA GM/ KADETT IPANEMA SL, ANO 1993, S/FR, UND COSTA PINTO")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=HYPERLINK("https://leilaoonline.net/lote/detalhe/16562", "20010")</f>
      </c>
      <c r="B136" s="4" t="s">
        <f>=HYPERLINK("https://leilaoonline.net/lote/detalhe/16562", "12 PNEUS AGRICOLA, S/FR, UND COSTA PINTO  - VEJA DESCRITIVO DE ITENS")</f>
      </c>
      <c r="C136" s="4" t="inlineStr">
        <is>
          <t>Vendido</t>
        </is>
      </c>
      <c r="D136" s="4" t="inlineStr">
        <is>
          <t>150</t>
        </is>
      </c>
      <c r="E136" s="5" t="inlineStr">
        <is>
          <t>28.000,00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=HYPERLINK("https://leilaoonline.net/lote/detalhe/16709", "20011")</f>
      </c>
      <c r="B137" s="4" t="s">
        <f>=HYPERLINK("https://leilaoonline.net/lote/detalhe/16709", "145 PLACAS DE FILTER PLATES, S/FR, UND COSTA PINTO")</f>
      </c>
      <c r="C137" s="4" t="inlineStr">
        <is>
          <t>Não vendido</t>
        </is>
      </c>
      <c r="D137" s="4" t="inlineStr">
        <is>
          <t>29</t>
        </is>
      </c>
      <c r="E137" s="5" t="inlineStr">
        <is>
          <t>6.450,00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=HYPERLINK("https://leilaoonline.net/lote/detalhe/16584", "21012")</f>
      </c>
      <c r="B138" s="4" t="s">
        <f>=HYPERLINK("https://leilaoonline.net/lote/detalhe/16584", " TRATOR CASE MAGNUM 270, ANO 2010, FR61016, UND RAFARD")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44.500,00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=HYPERLINK("https://leilaoonline.net/lote/detalhe/16575", "21013")</f>
      </c>
      <c r="B139" s="4" t="s">
        <f>=HYPERLINK("https://leilaoonline.net/lote/detalhe/16575", " TRATOR VALTRA BH 180 4X4, ANO 2004,  FR31037, UND RAFARD")</f>
      </c>
      <c r="C139" s="4" t="inlineStr">
        <is>
          <t>Vendido</t>
        </is>
      </c>
      <c r="D139" s="4" t="inlineStr">
        <is>
          <t>41</t>
        </is>
      </c>
      <c r="E139" s="5" t="inlineStr">
        <is>
          <t>31.750,00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=HYPERLINK("https://leilaoonline.net/lote/detalhe/16574", "21017")</f>
      </c>
      <c r="B140" s="4" t="s">
        <f>=HYPERLINK("https://leilaoonline.net/lote/detalhe/16574", " CAMINHÃO M.BENZ/2219, ANO 1986, PLACA CWJ0593, FR22108, UND RAFARD")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15.750,00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=HYPERLINK("https://leilaoonline.net/lote/detalhe/16576", "21018")</f>
      </c>
      <c r="B141" s="4" t="s">
        <f>=HYPERLINK("https://leilaoonline.net/lote/detalhe/16576", " DOLLY, FR139686, SEM DOCUMENTO, UND RAFARD")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5.000,00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=HYPERLINK("https://leilaoonline.net/lote/detalhe/16571", "21019")</f>
      </c>
      <c r="B142" s="4" t="s">
        <f>=HYPERLINK("https://leilaoonline.net/lote/detalhe/16571", " CAMINHÃO VOLVO/NL12 410 6X4R EDC, ANO 1996, PLACA CCI7064, FR65026, UND RAFARD")</f>
      </c>
      <c r="C142" s="4" t="inlineStr">
        <is>
          <t>Vendido</t>
        </is>
      </c>
      <c r="D142" s="4" t="inlineStr">
        <is>
          <t>56</t>
        </is>
      </c>
      <c r="E142" s="5" t="inlineStr">
        <is>
          <t>40.000,00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=HYPERLINK("https://leilaoonline.net/lote/detalhe/16588", "21020")</f>
      </c>
      <c r="B143" s="4" t="s">
        <f>=HYPERLINK("https://leilaoonline.net/lote/detalhe/16588", " PRANCA - SR/USICAMP SRCTUS 2E, ANO 2009, PLACA DXP4638, FR36241, UND RAFARD")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47.000,00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=HYPERLINK("https://leilaoonline.net/lote/detalhe/16587", "21024")</f>
      </c>
      <c r="B144" s="4" t="s">
        <f>=HYPERLINK("https://leilaoonline.net/lote/detalhe/16587", " CAMINHÃO M.BENZ/L 2220, ANO 1987, PLACA CQW2422, FR139191, UND RAFARD")</f>
      </c>
      <c r="C144" s="4" t="inlineStr">
        <is>
          <t>Não vendido</t>
        </is>
      </c>
      <c r="D144" s="4" t="inlineStr">
        <is>
          <t>42</t>
        </is>
      </c>
      <c r="E144" s="5" t="inlineStr">
        <is>
          <t>18.250,00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=HYPERLINK("https://leilaoonline.net/lote/detalhe/16586", "21026")</f>
      </c>
      <c r="B145" s="4" t="s">
        <f>=HYPERLINK("https://leilaoonline.net/lote/detalhe/16586", " CARROCERIA CANA INTEIRA MARCA BACHIEGA, FR65034, UND RAFARD")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2.850,00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=HYPERLINK("https://leilaoonline.net/lote/detalhe/16573", "21027")</f>
      </c>
      <c r="B146" s="4" t="s">
        <f>=HYPERLINK("https://leilaoonline.net/lote/detalhe/16573", " CARROCERIA CANA INTEIRA MARCA BACHIEGA, FR65032, UND RAFARD")</f>
      </c>
      <c r="C146" s="4" t="inlineStr">
        <is>
          <t>Não vendido</t>
        </is>
      </c>
      <c r="D146" s="4" t="inlineStr">
        <is>
          <t>15</t>
        </is>
      </c>
      <c r="E146" s="5" t="inlineStr">
        <is>
          <t>2.850,00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=HYPERLINK("https://leilaoonline.net/lote/detalhe/16572", "21028")</f>
      </c>
      <c r="B147" s="4" t="s">
        <f>=HYPERLINK("https://leilaoonline.net/lote/detalhe/16572", " CARROCERIA CANA INTEIRA, FR65020, UND RAFARD")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1.350,00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=HYPERLINK("https://leilaoonline.net/lote/detalhe/16590", "21029")</f>
      </c>
      <c r="B148" s="4" t="s">
        <f>=HYPERLINK("https://leilaoonline.net/lote/detalhe/16590", " CARROCERIA CANA PICADA, FR65025, UND RAFARD")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1.050,00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=HYPERLINK("https://leilaoonline.net/lote/detalhe/16583", "21030")</f>
      </c>
      <c r="B149" s="4" t="s">
        <f>=HYPERLINK("https://leilaoonline.net/lote/detalhe/16583", " CARROCERIA CANA INTEIRA MARCA BACHIEGA, FR65030, UND RAFARD")</f>
      </c>
      <c r="C149" s="4" t="inlineStr">
        <is>
          <t>Vendido</t>
        </is>
      </c>
      <c r="D149" s="4" t="inlineStr">
        <is>
          <t>24</t>
        </is>
      </c>
      <c r="E149" s="5" t="inlineStr">
        <is>
          <t>4.200,00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=HYPERLINK("https://leilaoonline.net/lote/detalhe/16581", "21031")</f>
      </c>
      <c r="B150" s="4" t="s">
        <f>=HYPERLINK("https://leilaoonline.net/lote/detalhe/16581", " CARROCERIA CANA INTEIRA MARCA BACHIEGA, FR65031, UND RAFARD")</f>
      </c>
      <c r="C150" s="4" t="inlineStr">
        <is>
          <t>Vendido</t>
        </is>
      </c>
      <c r="D150" s="4" t="inlineStr">
        <is>
          <t>29</t>
        </is>
      </c>
      <c r="E150" s="5" t="inlineStr">
        <is>
          <t>4.950,00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=HYPERLINK("https://leilaoonline.net/lote/detalhe/16585", "21032")</f>
      </c>
      <c r="B151" s="4" t="s">
        <f>=HYPERLINK("https://leilaoonline.net/lote/detalhe/16585", " SUCATA DE IMPLEMENTO, FR37267/136/139878, UND RAFARD")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1.900,00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=HYPERLINK("https://leilaoonline.net/lote/detalhe/16579", "21033")</f>
      </c>
      <c r="B152" s="4" t="s">
        <f>=HYPERLINK("https://leilaoonline.net/lote/detalhe/16579", " 1 ROLO COMPACTADOR, FR38152, UND RAFARD")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1.050,00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=HYPERLINK("https://leilaoonline.net/lote/detalhe/16631", "21034")</f>
      </c>
      <c r="B153" s="4" t="s">
        <f>=HYPERLINK("https://leilaoonline.net/lote/detalhe/16631", " TRITURADOR DE PALHA TRITON, FR67146, UND RAFARD")</f>
      </c>
      <c r="C153" s="4" t="inlineStr">
        <is>
          <t>Não vendido</t>
        </is>
      </c>
      <c r="D153" s="4" t="inlineStr">
        <is>
          <t>20</t>
        </is>
      </c>
      <c r="E153" s="5" t="inlineStr">
        <is>
          <t>3.750,00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=HYPERLINK("https://leilaoonline.net/lote/detalhe/16614", "21035")</f>
      </c>
      <c r="B154" s="4" t="s">
        <f>=HYPERLINK("https://leilaoonline.net/lote/detalhe/16614", "SULCADOR, FR139880, UND RAFARD")</f>
      </c>
      <c r="C154" s="4" t="inlineStr">
        <is>
          <t>Vendido</t>
        </is>
      </c>
      <c r="D154" s="4" t="inlineStr">
        <is>
          <t>6</t>
        </is>
      </c>
      <c r="E154" s="5" t="inlineStr">
        <is>
          <t>1.500,00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=HYPERLINK("https://leilaoonline.net/lote/detalhe/16622", "21036")</f>
      </c>
      <c r="B155" s="4" t="s">
        <f>=HYPERLINK("https://leilaoonline.net/lote/detalhe/16622", "CULTIVADO (QUEBRA LOMBO), FR37955, UND RARFARD")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800,00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=HYPERLINK("https://leilaoonline.net/lote/detalhe/16582", "21037")</f>
      </c>
      <c r="B156" s="4" t="s">
        <f>=HYPERLINK("https://leilaoonline.net/lote/detalhe/16582", " SULCADOR, FR67021/7, UND RAFARD")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=HYPERLINK("https://leilaoonline.net/lote/detalhe/16632", "21038")</f>
      </c>
      <c r="B157" s="4" t="s">
        <f>=HYPERLINK("https://leilaoonline.net/lote/detalhe/16632", " QUEBRA LOMBO, FR67137, UND RAFARD")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1.100,00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=HYPERLINK("https://leilaoonline.net/lote/detalhe/16624", "21039")</f>
      </c>
      <c r="B158" s="4" t="s">
        <f>=HYPERLINK("https://leilaoonline.net/lote/detalhe/16624", "TANQUE DE AÇO S/FR, 10 MIL LtS aprox. UND RAFARD")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1.050,00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=HYPERLINK("https://leilaoonline.net/lote/detalhe/16577", "21040")</f>
      </c>
      <c r="B159" s="4" t="s">
        <f>=HYPERLINK("https://leilaoonline.net/lote/detalhe/16577", " CARROCERIA TIPO PRANCHA, S/FR")</f>
      </c>
      <c r="C159" s="4" t="inlineStr">
        <is>
          <t>Vendido</t>
        </is>
      </c>
      <c r="D159" s="4" t="inlineStr">
        <is>
          <t>28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=HYPERLINK("https://leilaoonline.net/lote/detalhe/16623", "21041")</f>
      </c>
      <c r="B160" s="4" t="s">
        <f>=HYPERLINK("https://leilaoonline.net/lote/detalhe/16623", "1 CARRETA DE PLANTIO E 1 CARRETINHA AZUL C/ DUAS RODAS, FR38069/021041, UND RAFARD")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1.600,00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=HYPERLINK("https://leilaoonline.net/lote/detalhe/16615", "21042")</f>
      </c>
      <c r="B161" s="4" t="s">
        <f>=HYPERLINK("https://leilaoonline.net/lote/detalhe/16615", "QUEBRA LOMBO SERMAG, FR139921, UND RAFARD")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800,00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=HYPERLINK("https://leilaoonline.net/lote/detalhe/16578", "21043")</f>
      </c>
      <c r="B162" s="4" t="s">
        <f>=HYPERLINK("https://leilaoonline.net/lote/detalhe/16578", " 2 CARRETAS DE SERVIÇOS GERAIS, FR139992 E PATRIM.150112, UND RAFARD")</f>
      </c>
      <c r="C162" s="4" t="inlineStr">
        <is>
          <t>Vendido</t>
        </is>
      </c>
      <c r="D162" s="4" t="inlineStr">
        <is>
          <t>20</t>
        </is>
      </c>
      <c r="E162" s="5" t="inlineStr">
        <is>
          <t>3.400,00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=HYPERLINK("https://leilaoonline.net/lote/detalhe/16589", "21044")</f>
      </c>
      <c r="B163" s="4" t="s">
        <f>=HYPERLINK("https://leilaoonline.net/lote/detalhe/16589", " SUCATA DE TANQUE DE FIBRA, UND RAFARD")</f>
      </c>
      <c r="C163" s="4" t="inlineStr">
        <is>
          <t>Vendido</t>
        </is>
      </c>
      <c r="D163" s="4" t="inlineStr">
        <is>
          <t>16</t>
        </is>
      </c>
      <c r="E163" s="5" t="inlineStr">
        <is>
          <t>1.700,00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=HYPERLINK("https://leilaoonline.net/lote/detalhe/16629", "21045")</f>
      </c>
      <c r="B164" s="4" t="s">
        <f>=HYPERLINK("https://leilaoonline.net/lote/detalhe/16629", " REB/ANTONINI 7,60 M, ANO 1991, PLACA COG0132, FR66106, UND RAFARD")</f>
      </c>
      <c r="C164" s="4" t="inlineStr">
        <is>
          <t>Não vendido</t>
        </is>
      </c>
      <c r="D164" s="4" t="inlineStr">
        <is>
          <t>15</t>
        </is>
      </c>
      <c r="E164" s="5" t="inlineStr">
        <is>
          <t>5.300,00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=HYPERLINK("https://leilaoonline.net/lote/detalhe/16626", "21046")</f>
      </c>
      <c r="B165" s="4" t="s">
        <f>=HYPERLINK("https://leilaoonline.net/lote/detalhe/16626", " REB/ANTONINI 7,60 M, ANO 1992, PLACA BIJ5019, FR66027, UND BOM RETIRO")</f>
      </c>
      <c r="C165" s="4" t="inlineStr">
        <is>
          <t>Não vendido</t>
        </is>
      </c>
      <c r="D165" s="4" t="inlineStr">
        <is>
          <t>3</t>
        </is>
      </c>
      <c r="E165" s="5" t="inlineStr">
        <is>
          <t>3.500,00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=HYPERLINK("https://leilaoonline.net/lote/detalhe/16627", "21047")</f>
      </c>
      <c r="B166" s="4" t="s">
        <f>=HYPERLINK("https://leilaoonline.net/lote/detalhe/16627", " REB/ANTONINI 7,60 M, ANO 1992, PLACA BIJ5018, FR66024, UND RAFARD")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4.250,00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=HYPERLINK("https://leilaoonline.net/lote/detalhe/16635", "21049")</f>
      </c>
      <c r="B167" s="4" t="s">
        <f>=HYPERLINK("https://leilaoonline.net/lote/detalhe/16635", " REB/ANTONINI 7,60 M, ANO 1992, PLACA BIJ5035, FR66044, UND RAFARD")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3.650,00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=HYPERLINK("https://leilaoonline.net/lote/detalhe/16628", "21052")</f>
      </c>
      <c r="B168" s="4" t="s">
        <f>=HYPERLINK("https://leilaoonline.net/lote/detalhe/16628", " REB/ANTONINI 7,60 M, ANO 1992, PLACA BIJ5032, FR66041, UND RAFARD")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3.800,00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=HYPERLINK("https://leilaoonline.net/lote/detalhe/16625", "21053")</f>
      </c>
      <c r="B169" s="4" t="s">
        <f>=HYPERLINK("https://leilaoonline.net/lote/detalhe/16625", " REB/ANTONINI 7,60 M, ANO 1992, PLACA BIJ5022, FR66031, UND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=HYPERLINK("https://leilaoonline.net/lote/detalhe/16634", "21054")</f>
      </c>
      <c r="B170" s="4" t="s">
        <f>=HYPERLINK("https://leilaoonline.net/lote/detalhe/16634", " REB/ANTONINI 7,60 M, ANO 1992, PLACA BIJ5017, FR66023, UND RAFARD")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3.500,00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=HYPERLINK("https://leilaoonline.net/lote/detalhe/16740", "21055")</f>
      </c>
      <c r="B171" s="4" t="s">
        <f>=HYPERLINK("https://leilaoonline.net/lote/detalhe/16740", "30 PNEUS USADOS, S/FR, UND RAFARD - ( MEDIDAS - VEJA DESCRITIVO DE ITENS.)")</f>
      </c>
      <c r="C171" s="4" t="inlineStr">
        <is>
          <t>Vendido</t>
        </is>
      </c>
      <c r="D171" s="4" t="inlineStr">
        <is>
          <t>23</t>
        </is>
      </c>
      <c r="E171" s="5" t="inlineStr">
        <is>
          <t>6.050,00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=HYPERLINK("https://leilaoonline.net/lote/detalhe/16600", "22003")</f>
      </c>
      <c r="B172" s="4" t="s">
        <f>=HYPERLINK("https://leilaoonline.net/lote/detalhe/16600", " BAÚ DE ALUMINIO, S/FR, UND BOM RETIRO")</f>
      </c>
      <c r="C172" s="4" t="inlineStr">
        <is>
          <t>Vendido</t>
        </is>
      </c>
      <c r="D172" s="4" t="inlineStr">
        <is>
          <t>9</t>
        </is>
      </c>
      <c r="E172" s="5" t="inlineStr">
        <is>
          <t>1.150,00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=HYPERLINK("https://leilaoonline.net/lote/detalhe/16601", "22004")</f>
      </c>
      <c r="B173" s="4" t="s">
        <f>=HYPERLINK("https://leilaoonline.net/lote/detalhe/16601", " BAÚ DE ALUMINIO, S/FR, UND BOM RETIRO")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750,00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=HYPERLINK("https://leilaoonline.net/lote/detalhe/16599", "22007")</f>
      </c>
      <c r="B174" s="4" t="s">
        <f>=HYPERLINK("https://leilaoonline.net/lote/detalhe/16599", " SUCATA  FIAT UNO MILLE 1.0 ,ANO 1995, 9 (SEM DIREITO A DOCUMENTO), S/FR, UND SANTA HELENA")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=HYPERLINK("https://leilaoonline.net/lote/detalhe/16602", "22008")</f>
      </c>
      <c r="B175" s="4" t="s">
        <f>=HYPERLINK("https://leilaoonline.net/lote/detalhe/16602", " CAMINHÄO VW/26.220 EURO3 WORKER ANO 2007, PLACA DXP4512, FR34083,  UND SANTA HELENA")</f>
      </c>
      <c r="C175" s="4" t="inlineStr">
        <is>
          <t>Vendido</t>
        </is>
      </c>
      <c r="D175" s="4" t="inlineStr">
        <is>
          <t>36</t>
        </is>
      </c>
      <c r="E175" s="5" t="inlineStr">
        <is>
          <t>28.000,00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=HYPERLINK("https://leilaoonline.net/lote/detalhe/16716", "22009")</f>
      </c>
      <c r="B176" s="4" t="s">
        <f>=HYPERLINK("https://leilaoonline.net/lote/detalhe/16716", "PEÇAS DIVERSAS PARA CAMINHÕES, S/FR, UND SANTA HELENA")</f>
      </c>
      <c r="C176" s="4" t="inlineStr">
        <is>
          <t>Vendido</t>
        </is>
      </c>
      <c r="D176" s="4" t="inlineStr">
        <is>
          <t>21</t>
        </is>
      </c>
      <c r="E176" s="5" t="inlineStr">
        <is>
          <t>3.700,00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=HYPERLINK("https://leilaoonline.net/lote/detalhe/16638", "23001")</f>
      </c>
      <c r="B177" s="4" t="s">
        <f>=HYPERLINK("https://leilaoonline.net/lote/detalhe/16638", " REDUTOR FALK, PATRIMONIO 06104, S/FR, UND SÃO FRANCISCO")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3.200,00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=HYPERLINK("https://leilaoonline.net/lote/detalhe/16639", "23004")</f>
      </c>
      <c r="B178" s="4" t="s">
        <f>=HYPERLINK("https://leilaoonline.net/lote/detalhe/16639", " REDUTOR H12-18 AZUL SEM PATRIMONIO, TRANSMOTECNICA, REDUÇÃO 1:25, S/FR, UND SÃO FRANCISCO")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1.700,00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=HYPERLINK("https://leilaoonline.net/lote/detalhe/16689", "24006")</f>
      </c>
      <c r="B179" s="4" t="s">
        <f>=HYPERLINK("https://leilaoonline.net/lote/detalhe/16689", "6 PNEUS USADOS, S/FR, UND BOM RETIRO")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1.200,00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=HYPERLINK("https://leilaoonline.net/lote/detalhe/16739", "24007")</f>
      </c>
      <c r="B180" s="4" t="s">
        <f>=HYPERLINK("https://leilaoonline.net/lote/detalhe/16739", "SUCATA DE TRATOR MF COM IMPLEMENTO, ANO 12993, FR60019/37007/67088, UND BOM RETIRO")</f>
      </c>
      <c r="C180" s="4" t="inlineStr">
        <is>
          <t>Vendido</t>
        </is>
      </c>
      <c r="D180" s="4" t="inlineStr">
        <is>
          <t>33</t>
        </is>
      </c>
      <c r="E180" s="5" t="inlineStr">
        <is>
          <t>7.550,00</t>
        </is>
      </c>
      <c r="F1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2026-04-15T21:27:43.00Z</dcterms:created>
  <dc:creator>Tellks Tecnologia</dc:creator>
  <cp:revision>0</cp:revision>
</cp:coreProperties>
</file>