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Argo 24 • City 23 • Spin • Fit 16 • Sandero • Tracker 21 • Etios • Hilux 13 • Logan • Outr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03/09/2025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=HYPERLINK("https://leilaoonline.net/lote/detalhe/296384", "005")</f>
      </c>
      <c r="B11" s="4" t="s">
        <f>=HYPERLINK("https://leilaoonline.net/lote/detalhe/296384", "FIAT/ARGO DRIVE 1.0; ANO 2024/2024; COR BRANCA; ALCO./GASOL. - NÃO FUNCIONA - IPVA 2025 OK")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34.000,00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=HYPERLINK("https://leilaoonline.net/lote/detalhe/296412", "007")</f>
      </c>
      <c r="B12" s="4" t="s">
        <f>=HYPERLINK("https://leilaoonline.net/lote/detalhe/296412", "veja o vídeo!! FIAT/ARGO DRIVE 1.3; 2017/2018; BRANCA; ALCO./GASOL. - FUNCIONANDO - IPVA 2025 OK")</f>
      </c>
      <c r="C12" s="4" t="inlineStr">
        <is>
          <t>Não vendido</t>
        </is>
      </c>
      <c r="D12" s="4" t="inlineStr">
        <is>
          <t>23</t>
        </is>
      </c>
      <c r="E12" s="5" t="inlineStr">
        <is>
          <t>28.000,00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=HYPERLINK("https://leilaoonline.net/lote/detalhe/296434", "010")</f>
      </c>
      <c r="B13" s="4" t="s">
        <f>=HYPERLINK("https://leilaoonline.net/lote/detalhe/296434", "veja o vídeo!! HONDA/CITY EXL; 2022/2023; BRANCA; ALCO./GASOL. - FUNCIONANDO - IPVA 2025 OK")</f>
      </c>
      <c r="C13" s="4" t="inlineStr">
        <is>
          <t>Não vendido</t>
        </is>
      </c>
      <c r="D13" s="4" t="inlineStr">
        <is>
          <t>45</t>
        </is>
      </c>
      <c r="E13" s="5" t="inlineStr">
        <is>
          <t>52.500,00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=HYPERLINK("https://leilaoonline.net/lote/detalhe/297274", "012")</f>
      </c>
      <c r="B14" s="4" t="s">
        <f>=HYPERLINK("https://leilaoonline.net/lote/detalhe/297274", "veja o vídeo!! CHEV/TRACKER T A LTZ; 2020/2021; CINZA; ALCO./GASOL. - FUNCIONANDO - IPVA 2025 OK")</f>
      </c>
      <c r="C14" s="4" t="inlineStr">
        <is>
          <t>Não vendido</t>
        </is>
      </c>
      <c r="D14" s="4" t="inlineStr">
        <is>
          <t>26</t>
        </is>
      </c>
      <c r="E14" s="5" t="inlineStr">
        <is>
          <t>59.250,00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=HYPERLINK("https://leilaoonline.net/lote/detalhe/296498", "013")</f>
      </c>
      <c r="B15" s="4" t="s">
        <f>=HYPERLINK("https://leilaoonline.net/lote/detalhe/296498", "veja o vídeo!! FIAT/FIORINO 1.4 FLEX; 2014/2014; BRANCA; ALCO./GASOL. - FUNCIONANDO - IPVA 2025 OK")</f>
      </c>
      <c r="C15" s="4" t="inlineStr">
        <is>
          <t>Não vendido</t>
        </is>
      </c>
      <c r="D15" s="4" t="inlineStr">
        <is>
          <t>17</t>
        </is>
      </c>
      <c r="E15" s="5" t="inlineStr">
        <is>
          <t>40.000,00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=HYPERLINK("https://leilaoonline.net/lote/detalhe/296455", "015")</f>
      </c>
      <c r="B16" s="4" t="s">
        <f>=HYPERLINK("https://leilaoonline.net/lote/detalhe/296455", "veja o vídeo!! I/BMW 320I; 2019/2020; PRETA; GASOLINA - FUNC. - FIPE APROX.: R$ 202.820,00")</f>
      </c>
      <c r="C16" s="4" t="inlineStr">
        <is>
          <t>Não vendido</t>
        </is>
      </c>
      <c r="D16" s="4" t="inlineStr">
        <is>
          <t>19</t>
        </is>
      </c>
      <c r="E16" s="5" t="inlineStr">
        <is>
          <t>164.750,00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=HYPERLINK("https://leilaoonline.net/lote/detalhe/296403", "017")</f>
      </c>
      <c r="B17" s="4" t="s">
        <f>=HYPERLINK("https://leilaoonline.net/lote/detalhe/296403", "veja o vídeo!! CHEV/SPIN 1.8L MT LT; 2017/2018; BRANCA; ALCO./GASOL.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=HYPERLINK("https://leilaoonline.net/lote/detalhe/297632", "018")</f>
      </c>
      <c r="B18" s="4" t="s">
        <f>=HYPERLINK("https://leilaoonline.net/lote/detalhe/297632", "veja o vídeo!! HYUNDAI/HB20 1.0M COMFOR; 2016/2016; PRATA; ALCO./GASOL. - FUNCIONANDO - IPVA 2025 OK")</f>
      </c>
      <c r="C18" s="4" t="inlineStr">
        <is>
          <t>Vendido</t>
        </is>
      </c>
      <c r="D18" s="4" t="inlineStr">
        <is>
          <t>34</t>
        </is>
      </c>
      <c r="E18" s="5" t="inlineStr">
        <is>
          <t>30.000,00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=HYPERLINK("https://leilaoonline.net/lote/detalhe/296474", "020")</f>
      </c>
      <c r="B19" s="4" t="s">
        <f>=HYPERLINK("https://leilaoonline.net/lote/detalhe/296474", "veja o vídeo!! FIAT/DUCATO MAXI; 2001/2002; BRANCA; DIESEL - FUNCIONANDO")</f>
      </c>
      <c r="C19" s="4" t="inlineStr">
        <is>
          <t>Não vendido</t>
        </is>
      </c>
      <c r="D19" s="4" t="inlineStr">
        <is>
          <t>16</t>
        </is>
      </c>
      <c r="E19" s="5" t="inlineStr">
        <is>
          <t>21.000,00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=HYPERLINK("https://leilaoonline.net/lote/detalhe/296465", "023")</f>
      </c>
      <c r="B20" s="4" t="s">
        <f>=HYPERLINK("https://leilaoonline.net/lote/detalhe/296465", "NISSAN/KICKS SL CVT; 2018/2018; PRETA; ALCO./GASOL. - FUNCIONANDO - IPVA 2025 OK")</f>
      </c>
      <c r="C20" s="4" t="inlineStr">
        <is>
          <t>Não vendido</t>
        </is>
      </c>
      <c r="D20" s="4" t="inlineStr">
        <is>
          <t>22</t>
        </is>
      </c>
      <c r="E20" s="5" t="inlineStr">
        <is>
          <t>49.500,00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=HYPERLINK("https://leilaoonline.net/lote/detalhe/296479", "025")</f>
      </c>
      <c r="B21" s="4" t="s">
        <f>=HYPERLINK("https://leilaoonline.net/lote/detalhe/296479", "TOYOTA HILUX SW4 SRV 4X4; 2008/2008; COR PRETA; DIESEL - FUNCIONANDO - IPVA 2025 OK")</f>
      </c>
      <c r="C21" s="4" t="inlineStr">
        <is>
          <t>Não vendido</t>
        </is>
      </c>
      <c r="D21" s="4" t="inlineStr">
        <is>
          <t>16</t>
        </is>
      </c>
      <c r="E21" s="5" t="inlineStr">
        <is>
          <t>50.000,00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=HYPERLINK("https://leilaoonline.net/lote/detalhe/296508", "027")</f>
      </c>
      <c r="B22" s="4" t="s">
        <f>=HYPERLINK("https://leilaoonline.net/lote/detalhe/296508", "veja o vídeo!! FIAT/DOBLO ESSENCE 7L E; 2019/2020; BRANCA; ALCO./GASOL.; C/ 7 LUGARES - FUNC. - IPVA 2025 OK")</f>
      </c>
      <c r="C22" s="4" t="inlineStr">
        <is>
          <t>Não vendido</t>
        </is>
      </c>
      <c r="D22" s="4" t="inlineStr">
        <is>
          <t>6</t>
        </is>
      </c>
      <c r="E22" s="5" t="inlineStr">
        <is>
          <t>29.250,00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=HYPERLINK("https://leilaoonline.net/lote/detalhe/296470", "030")</f>
      </c>
      <c r="B23" s="4" t="s">
        <f>=HYPERLINK("https://leilaoonline.net/lote/detalhe/296470", "HONDA/FIT LX CVT; 2016/2016; PRATA; ALCO./GASOL. - FUNCIONANDO - IPVA 2025 OK")</f>
      </c>
      <c r="C23" s="4" t="inlineStr">
        <is>
          <t>Vendido</t>
        </is>
      </c>
      <c r="D23" s="4" t="inlineStr">
        <is>
          <t>45</t>
        </is>
      </c>
      <c r="E23" s="5" t="inlineStr">
        <is>
          <t>45.000,00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=HYPERLINK("https://leilaoonline.net/lote/detalhe/296799", "033")</f>
      </c>
      <c r="B24" s="4" t="s">
        <f>=HYPERLINK("https://leilaoonline.net/lote/detalhe/296799", "veja o vídeo!! KIA/SPORTAGE; 2013/2014; BRANCA; ALCO./GASOL. - FUNCIONANDO - IPVA 2025 OK")</f>
      </c>
      <c r="C24" s="4" t="inlineStr">
        <is>
          <t>Não vendido</t>
        </is>
      </c>
      <c r="D24" s="4" t="inlineStr">
        <is>
          <t>20</t>
        </is>
      </c>
      <c r="E24" s="5" t="inlineStr">
        <is>
          <t>47.250,00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=HYPERLINK("https://leilaoonline.net/lote/detalhe/296477", "035")</f>
      </c>
      <c r="B25" s="4" t="s">
        <f>=HYPERLINK("https://leilaoonline.net/lote/detalhe/296477", "veja o vídeo!! CHEV/SPIN 1.8L AT LT; 2013/2014; PRETA; ALCO./GASOL. - FUNCIONANDO")</f>
      </c>
      <c r="C25" s="4" t="inlineStr">
        <is>
          <t>Não vendido</t>
        </is>
      </c>
      <c r="D25" s="4" t="inlineStr">
        <is>
          <t>8</t>
        </is>
      </c>
      <c r="E25" s="5" t="inlineStr">
        <is>
          <t>20.500,00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=HYPERLINK("https://leilaoonline.net/lote/detalhe/296459", "037")</f>
      </c>
      <c r="B26" s="4" t="s">
        <f>=HYPERLINK("https://leilaoonline.net/lote/detalhe/296459", "I/NISSAN SENTRA S; 2007/2008; PRETA; GASOLINA - FUNCIONANDO")</f>
      </c>
      <c r="C26" s="4" t="inlineStr">
        <is>
          <t>Não vendido</t>
        </is>
      </c>
      <c r="D26" s="4" t="inlineStr">
        <is>
          <t>21</t>
        </is>
      </c>
      <c r="E26" s="5" t="inlineStr">
        <is>
          <t>15.000,00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=HYPERLINK("https://leilaoonline.net/lote/detalhe/296468", "040")</f>
      </c>
      <c r="B27" s="4" t="s">
        <f>=HYPERLINK("https://leilaoonline.net/lote/detalhe/296468", "veja o vídeo!! CHEV/ONIX 10TMT LT1; 2021/2022; PRETA; ALCO./GASOL. - FUNCIONANDO")</f>
      </c>
      <c r="C27" s="4" t="inlineStr">
        <is>
          <t>Não vendido</t>
        </is>
      </c>
      <c r="D27" s="4" t="inlineStr">
        <is>
          <t>7</t>
        </is>
      </c>
      <c r="E27" s="5" t="inlineStr">
        <is>
          <t>30.500,00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=HYPERLINK("https://leilaoonline.net/lote/detalhe/296454", "045")</f>
      </c>
      <c r="B28" s="4" t="s">
        <f>=HYPERLINK("https://leilaoonline.net/lote/detalhe/296454", "veja o vídeo!! RENAULT/SANDERO EXPRESSION 1.0; ANO 2013/2014; COR PRETA; ALCO./GASOL. - FUNCIONANDO")</f>
      </c>
      <c r="C28" s="4" t="inlineStr">
        <is>
          <t>Não vendido</t>
        </is>
      </c>
      <c r="D28" s="4" t="inlineStr">
        <is>
          <t>32</t>
        </is>
      </c>
      <c r="E28" s="5" t="inlineStr">
        <is>
          <t>12.750,00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=HYPERLINK("https://leilaoonline.net/lote/detalhe/296405", "055")</f>
      </c>
      <c r="B29" s="4" t="s">
        <f>=HYPERLINK("https://leilaoonline.net/lote/detalhe/296405", "veja o vídeo!! CHEV/TRACKER T A; 2020/2021; CINZA; ALCO./GASOL. - FUNCIONANDO - IPVA 2025 OK")</f>
      </c>
      <c r="C29" s="4" t="inlineStr">
        <is>
          <t>Não vendido</t>
        </is>
      </c>
      <c r="D29" s="4" t="inlineStr">
        <is>
          <t>31</t>
        </is>
      </c>
      <c r="E29" s="5" t="inlineStr">
        <is>
          <t>61.000,00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=HYPERLINK("https://leilaoonline.net/lote/detalhe/296466", "060")</f>
      </c>
      <c r="B30" s="4" t="s">
        <f>=HYPERLINK("https://leilaoonline.net/lote/detalhe/296466", "MMC/L200 TRITON HPE D; 2014/2015; PRETA; DIESEL - FUNCIONANDO - IPVA 2025 OK")</f>
      </c>
      <c r="C30" s="4" t="inlineStr">
        <is>
          <t>Não vendido</t>
        </is>
      </c>
      <c r="D30" s="4" t="inlineStr">
        <is>
          <t>21</t>
        </is>
      </c>
      <c r="E30" s="5" t="inlineStr">
        <is>
          <t>56.250,00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=HYPERLINK("https://leilaoonline.net/lote/detalhe/296462", "065")</f>
      </c>
      <c r="B31" s="4" t="s">
        <f>=HYPERLINK("https://leilaoonline.net/lote/detalhe/296462", "TOYOTA/ETIOS HB XS; 2013/2013; PRATA; ALCO./GASOL. - FUNCIONANDO - IPVA 2025 OK")</f>
      </c>
      <c r="C31" s="4" t="inlineStr">
        <is>
          <t>Não vendido</t>
        </is>
      </c>
      <c r="D31" s="4" t="inlineStr">
        <is>
          <t>28</t>
        </is>
      </c>
      <c r="E31" s="5" t="inlineStr">
        <is>
          <t>20.500,00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=HYPERLINK("https://leilaoonline.net/lote/detalhe/296461", "070")</f>
      </c>
      <c r="B32" s="4" t="s">
        <f>=HYPERLINK("https://leilaoonline.net/lote/detalhe/296461", "VW/GOL 1.6; ANO 2009/2010; COR BRANCA; COMB. ALCO./GASOL. - FUNCIONANDO - IPVA 2025 OK")</f>
      </c>
      <c r="C32" s="4" t="inlineStr">
        <is>
          <t>Não vendido</t>
        </is>
      </c>
      <c r="D32" s="4" t="inlineStr">
        <is>
          <t>24</t>
        </is>
      </c>
      <c r="E32" s="5" t="inlineStr">
        <is>
          <t>16.750,00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=HYPERLINK("https://leilaoonline.net/lote/detalhe/296458", "075")</f>
      </c>
      <c r="B33" s="4" t="s">
        <f>=HYPERLINK("https://leilaoonline.net/lote/detalhe/296458", "veja o vídeo!! I/HONDA CR-V EXL; 2008/2008; PRATA; GASOLINA - FUNCIONANDO - IPVA 2025 OK")</f>
      </c>
      <c r="C33" s="4" t="inlineStr">
        <is>
          <t>Não vendido</t>
        </is>
      </c>
      <c r="D33" s="4" t="inlineStr">
        <is>
          <t>4</t>
        </is>
      </c>
      <c r="E33" s="5" t="inlineStr">
        <is>
          <t>22.500,00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=HYPERLINK("https://leilaoonline.net/lote/detalhe/296415", "080")</f>
      </c>
      <c r="B34" s="4" t="s">
        <f>=HYPERLINK("https://leilaoonline.net/lote/detalhe/296415", "VW/NOVA SAVEIRO CE CABINE ESTENDIDA; 2014/2014; COR BRANCA; COMB. ALCO./GASOL. - FUNC. - IPVA 2025 OK")</f>
      </c>
      <c r="C34" s="4" t="inlineStr">
        <is>
          <t>Não vendido</t>
        </is>
      </c>
      <c r="D34" s="4" t="inlineStr">
        <is>
          <t>20</t>
        </is>
      </c>
      <c r="E34" s="5" t="inlineStr">
        <is>
          <t>29.500,00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=HYPERLINK("https://leilaoonline.net/lote/detalhe/296478", "085")</f>
      </c>
      <c r="B35" s="4" t="s">
        <f>=HYPERLINK("https://leilaoonline.net/lote/detalhe/296478", "veja o vídeo!! IVECOFIAT/DAILY3510 VAN1; 2002/2003; BRANCA; DIESEL - FUNCIONANDO")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27.500,00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=HYPERLINK("https://leilaoonline.net/lote/detalhe/296460", "100")</f>
      </c>
      <c r="B36" s="4" t="s">
        <f>=HYPERLINK("https://leilaoonline.net/lote/detalhe/296460", "veja o vídeo!! HONDA/FIT LXL; 2005/2006; PRATA; GASOLINA - FUNCIONANDO - IPVA 2025 OK")</f>
      </c>
      <c r="C36" s="4" t="inlineStr">
        <is>
          <t>Não vendido</t>
        </is>
      </c>
      <c r="D36" s="4" t="inlineStr">
        <is>
          <t>19</t>
        </is>
      </c>
      <c r="E36" s="5" t="inlineStr">
        <is>
          <t>14.000,00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=HYPERLINK("https://leilaoonline.net/lote/detalhe/296471", "105")</f>
      </c>
      <c r="B37" s="4" t="s">
        <f>=HYPERLINK("https://leilaoonline.net/lote/detalhe/296471", "VW/AMAROK CD 4X4 S; ANO 2017/2017; COR PRATA; COMB. DIESEL - FUNCIONANDO - IPVA 2025 OK")</f>
      </c>
      <c r="C37" s="4" t="inlineStr">
        <is>
          <t>Não vendido</t>
        </is>
      </c>
      <c r="D37" s="4" t="inlineStr">
        <is>
          <t>10</t>
        </is>
      </c>
      <c r="E37" s="5" t="inlineStr">
        <is>
          <t>41.250,00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=HYPERLINK("https://leilaoonline.net/lote/detalhe/296473", "110")</f>
      </c>
      <c r="B38" s="4" t="s">
        <f>=HYPERLINK("https://leilaoonline.net/lote/detalhe/296473", "veja o vídeo!! MMC/ASX 2.0 CVT; 2016/2016; PRATA; GASOLINA - FUNCIONANDO - IPVA 2025 OK")</f>
      </c>
      <c r="C38" s="4" t="inlineStr">
        <is>
          <t>Não vendido</t>
        </is>
      </c>
      <c r="D38" s="4" t="inlineStr">
        <is>
          <t>19</t>
        </is>
      </c>
      <c r="E38" s="5" t="inlineStr">
        <is>
          <t>45.500,00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=HYPERLINK("https://leilaoonline.net/lote/detalhe/296413", "110")</f>
      </c>
      <c r="B39" s="4" t="s">
        <f>=HYPERLINK("https://leilaoonline.net/lote/detalhe/296413", "veja o vídeo!! CITROEN/C3 90M TENDANCE; 2013/2014; PRETA; ALCO./GASOL. - FUNCIONANDO - IPVA 2025 OK")</f>
      </c>
      <c r="C39" s="4" t="inlineStr">
        <is>
          <t>Não vendido</t>
        </is>
      </c>
      <c r="D39" s="4" t="inlineStr">
        <is>
          <t>23</t>
        </is>
      </c>
      <c r="E39" s="5" t="inlineStr">
        <is>
          <t>21.000,00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=HYPERLINK("https://leilaoonline.net/lote/detalhe/296410", "115")</f>
      </c>
      <c r="B40" s="4" t="s">
        <f>=HYPERLINK("https://leilaoonline.net/lote/detalhe/296410", "veja o vídeo!! VW/GOL 1.6; 2010/2011; BRANCA; ALCO./GASOL. - FUNCIONANDO - IPVA 2025 OK")</f>
      </c>
      <c r="C40" s="4" t="inlineStr">
        <is>
          <t>Não vendido</t>
        </is>
      </c>
      <c r="D40" s="4" t="inlineStr">
        <is>
          <t>19</t>
        </is>
      </c>
      <c r="E40" s="5" t="inlineStr">
        <is>
          <t>15.000,00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=HYPERLINK("https://leilaoonline.net/lote/detalhe/296385", "120")</f>
      </c>
      <c r="B41" s="4" t="s">
        <f>=HYPERLINK("https://leilaoonline.net/lote/detalhe/296385", "veja o vídeo!! TOYOTA/YARIS HA XL15; 2023/2024; AZUL; ALCO./GASOL. - FUNC. - IPVA 2025 OK - APROX. 5.400KM")</f>
      </c>
      <c r="C41" s="4" t="inlineStr">
        <is>
          <t>Vendido</t>
        </is>
      </c>
      <c r="D41" s="4" t="inlineStr">
        <is>
          <t>29</t>
        </is>
      </c>
      <c r="E41" s="5" t="inlineStr">
        <is>
          <t>55.000,00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=HYPERLINK("https://leilaoonline.net/lote/detalhe/296394", "125")</f>
      </c>
      <c r="B42" s="4" t="s">
        <f>=HYPERLINK("https://leilaoonline.net/lote/detalhe/296394", "veja o vídeo!! FIAT/TORO FREEDOM AT6; 2019/2020; BRANCA; ALCO./GASOL. - FUNC. - FIPE APROX.: R$ 91.242,00")</f>
      </c>
      <c r="C42" s="4" t="inlineStr">
        <is>
          <t>Não vendido</t>
        </is>
      </c>
      <c r="D42" s="4" t="inlineStr">
        <is>
          <t>9</t>
        </is>
      </c>
      <c r="E42" s="5" t="inlineStr">
        <is>
          <t>37.000,00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=HYPERLINK("https://leilaoonline.net/lote/detalhe/296447", "130")</f>
      </c>
      <c r="B43" s="4" t="s">
        <f>=HYPERLINK("https://leilaoonline.net/lote/detalhe/296447", "veja o vídeo!! CHEV/SPIN 1.8L MT LS E; 2021/2021; PRATA; ALCO./GASOL. - FUNCIONANDO - IPVA 2025 OK")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42.000,00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=HYPERLINK("https://leilaoonline.net/lote/detalhe/296441", "140")</f>
      </c>
      <c r="B44" s="4" t="s">
        <f>=HYPERLINK("https://leilaoonline.net/lote/detalhe/296441", "veja o vídeo!! CHEV/PRISMA 1.4MT LT; 2014/2015; PRATA; ALCO./GASOL. - FUNCIONANDO")</f>
      </c>
      <c r="C44" s="4" t="inlineStr">
        <is>
          <t>Não vendido</t>
        </is>
      </c>
      <c r="D44" s="4" t="inlineStr">
        <is>
          <t>25</t>
        </is>
      </c>
      <c r="E44" s="5" t="inlineStr">
        <is>
          <t>19.000,00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=HYPERLINK("https://leilaoonline.net/lote/detalhe/296464", "150")</f>
      </c>
      <c r="B45" s="4" t="s">
        <f>=HYPERLINK("https://leilaoonline.net/lote/detalhe/296464", "VW/POLO 1.6; 2008/2009; PRETA; ALCO./GASOL./GNV - FUNCIONANDO")</f>
      </c>
      <c r="C45" s="4" t="inlineStr">
        <is>
          <t>Não vendido</t>
        </is>
      </c>
      <c r="D45" s="4" t="inlineStr">
        <is>
          <t>9</t>
        </is>
      </c>
      <c r="E45" s="5" t="inlineStr">
        <is>
          <t>14.000,00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=HYPERLINK("https://leilaoonline.net/lote/detalhe/296409", "155")</f>
      </c>
      <c r="B46" s="4" t="s">
        <f>=HYPERLINK("https://leilaoonline.net/lote/detalhe/296409", "veja o vídeo!! I/TOYOTA HILUX CD4X2 SR; 2013/2013; PRETA; ALCO./GASOL. - FUNCIONANDO - IPVA 2025 OK")</f>
      </c>
      <c r="C46" s="4" t="inlineStr">
        <is>
          <t>Não vendido</t>
        </is>
      </c>
      <c r="D46" s="4" t="inlineStr">
        <is>
          <t>13</t>
        </is>
      </c>
      <c r="E46" s="5" t="inlineStr">
        <is>
          <t>42.000,00</t>
        </is>
      </c>
      <c r="F46" s="4" t="inlineStr">
        <is>
          <t>1250.00</t>
        </is>
      </c>
    </row>
    <row collapsed="false" customFormat="false" customHeight="false" hidden="false" ht="12.1" outlineLevel="0" r="47">
      <c r="A47" s="5" t="s">
        <f>=HYPERLINK("https://leilaoonline.net/lote/detalhe/296432", "160")</f>
      </c>
      <c r="B47" s="4" t="s">
        <f>=HYPERLINK("https://leilaoonline.net/lote/detalhe/296432", "veja o vídeo!! JEEP/COMPASS LIMITED F H; 2019/2020; BRANCA; ALCO./GASOL. - FUNCIONANDO")</f>
      </c>
      <c r="C47" s="4" t="inlineStr">
        <is>
          <t>Vendido</t>
        </is>
      </c>
      <c r="D47" s="4" t="inlineStr">
        <is>
          <t>42</t>
        </is>
      </c>
      <c r="E47" s="5" t="inlineStr">
        <is>
          <t>81.250,00</t>
        </is>
      </c>
      <c r="F47" s="4" t="inlineStr">
        <is>
          <t>1250.00</t>
        </is>
      </c>
    </row>
    <row collapsed="false" customFormat="false" customHeight="false" hidden="false" ht="12.1" outlineLevel="0" r="48">
      <c r="A48" s="5" t="s">
        <f>=HYPERLINK("https://leilaoonline.net/lote/detalhe/296448", "170")</f>
      </c>
      <c r="B48" s="4" t="s">
        <f>=HYPERLINK("https://leilaoonline.net/lote/detalhe/296448", "veja o vídeo!! CHEV/ONIX PLUS 10TAT PR2; 2022/2023; BRANCA; ALCO./GASOL. - IPVA 2025 OK")</f>
      </c>
      <c r="C48" s="4" t="inlineStr">
        <is>
          <t>Não vendido</t>
        </is>
      </c>
      <c r="D48" s="4" t="inlineStr">
        <is>
          <t>4</t>
        </is>
      </c>
      <c r="E48" s="5" t="inlineStr">
        <is>
          <t>23.750,00</t>
        </is>
      </c>
      <c r="F48" s="4" t="inlineStr">
        <is>
          <t>1250.00</t>
        </is>
      </c>
    </row>
    <row collapsed="false" customFormat="false" customHeight="false" hidden="false" ht="12.1" outlineLevel="0" r="49">
      <c r="A49" s="5" t="s">
        <f>=HYPERLINK("https://leilaoonline.net/lote/detalhe/296404", "175")</f>
      </c>
      <c r="B49" s="4" t="s">
        <f>=HYPERLINK("https://leilaoonline.net/lote/detalhe/296404", "veja o vídeo!! RENAULT/LOGAN EXP 1016V; 2012/2012; PRATA; ALCO./GASOL. - FUNCIONANDO - IPVA 2025 OK")</f>
      </c>
      <c r="C49" s="4" t="inlineStr">
        <is>
          <t>Não vendido</t>
        </is>
      </c>
      <c r="D49" s="4" t="inlineStr">
        <is>
          <t>19</t>
        </is>
      </c>
      <c r="E49" s="5" t="inlineStr">
        <is>
          <t>15.500,00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=HYPERLINK("https://leilaoonline.net/lote/detalhe/296449", "180")</f>
      </c>
      <c r="B50" s="4" t="s">
        <f>=HYPERLINK("https://leilaoonline.net/lote/detalhe/296449", "veja o vídeo!! DAFRA/CITYCOM 300I; 2014/2015; PRETA; GASOLINA - FUNCIONANDO - IPVA 2025 OK")</f>
      </c>
      <c r="C50" s="4" t="inlineStr">
        <is>
          <t>Não vendido</t>
        </is>
      </c>
      <c r="D50" s="4" t="inlineStr">
        <is>
          <t>8</t>
        </is>
      </c>
      <c r="E50" s="5" t="inlineStr">
        <is>
          <t>6.000,00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=HYPERLINK("https://leilaoonline.net/lote/detalhe/296451", "185")</f>
      </c>
      <c r="B51" s="4" t="s">
        <f>=HYPERLINK("https://leilaoonline.net/lote/detalhe/296451", "veja o vídeo!! TOYOTA/ETIOS SD XLS; 2015/2015; BRANCA; ALCO./GASOL. - FUNCIONANDO - IPVA 2025 OK")</f>
      </c>
      <c r="C51" s="4" t="inlineStr">
        <is>
          <t>Não vendido</t>
        </is>
      </c>
      <c r="D51" s="4" t="inlineStr">
        <is>
          <t>36</t>
        </is>
      </c>
      <c r="E51" s="5" t="inlineStr">
        <is>
          <t>25.000,00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=HYPERLINK("https://leilaoonline.net/lote/detalhe/296475", "190")</f>
      </c>
      <c r="B52" s="4" t="s">
        <f>=HYPERLINK("https://leilaoonline.net/lote/detalhe/296475", "JINBEI M35; ANO 2010/2010; COR BRANCA; COMB. GASOLINA - FUNCIONANDO - IPVA 2025 OK")</f>
      </c>
      <c r="C52" s="4" t="inlineStr">
        <is>
          <t>Não vendido</t>
        </is>
      </c>
      <c r="D52" s="4" t="inlineStr">
        <is>
          <t>2</t>
        </is>
      </c>
      <c r="E52" s="5" t="inlineStr">
        <is>
          <t>5.500,00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=HYPERLINK("https://leilaoonline.net/lote/detalhe/296408", "195")</f>
      </c>
      <c r="B53" s="4" t="s">
        <f>=HYPERLINK("https://leilaoonline.net/lote/detalhe/296408", "PEUGEOT/208 GRIFFE A; 2013/2014; PRETA; ALCO./GASOL. - FUNCIONANDO")</f>
      </c>
      <c r="C53" s="4" t="inlineStr">
        <is>
          <t>Não vendido</t>
        </is>
      </c>
      <c r="D53" s="4" t="inlineStr">
        <is>
          <t>15</t>
        </is>
      </c>
      <c r="E53" s="5" t="inlineStr">
        <is>
          <t>20.000,00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=HYPERLINK("https://leilaoonline.net/lote/detalhe/296411", "200")</f>
      </c>
      <c r="B54" s="4" t="s">
        <f>=HYPERLINK("https://leilaoonline.net/lote/detalhe/296411", "veja o vídeo!! CHEVROLET/S10 LTZ FD2; 2013/2014; BRANCA; ALCO./GASOL. - FUNCIONANDO")</f>
      </c>
      <c r="C54" s="4" t="inlineStr">
        <is>
          <t>Não vendido</t>
        </is>
      </c>
      <c r="D54" s="4" t="inlineStr">
        <is>
          <t>6</t>
        </is>
      </c>
      <c r="E54" s="5" t="inlineStr">
        <is>
          <t>31.250,00</t>
        </is>
      </c>
      <c r="F54" s="4" t="inlineStr">
        <is>
          <t>1250.00</t>
        </is>
      </c>
    </row>
    <row collapsed="false" customFormat="false" customHeight="false" hidden="false" ht="12.1" outlineLevel="0" r="55">
      <c r="A55" s="5" t="s">
        <f>=HYPERLINK("https://leilaoonline.net/lote/detalhe/296450", "205")</f>
      </c>
      <c r="B55" s="4" t="s">
        <f>=HYPERLINK("https://leilaoonline.net/lote/detalhe/296450", "veja o vídeo!! I/MMC PAJERO SPORT HPE; 2019/2020; PRATA; DIESEL - FUNC. - IPVA 2025 OK - FIPE APROX.: R$ 219.086,00")</f>
      </c>
      <c r="C55" s="4" t="inlineStr">
        <is>
          <t>Não vendido</t>
        </is>
      </c>
      <c r="D55" s="4" t="inlineStr">
        <is>
          <t>48</t>
        </is>
      </c>
      <c r="E55" s="5" t="inlineStr">
        <is>
          <t>122.250,00</t>
        </is>
      </c>
      <c r="F55" s="4" t="inlineStr">
        <is>
          <t>1750.00</t>
        </is>
      </c>
    </row>
    <row collapsed="false" customFormat="false" customHeight="false" hidden="false" ht="12.1" outlineLevel="0" r="56">
      <c r="A56" s="5" t="s">
        <f>=HYPERLINK("https://leilaoonline.net/lote/detalhe/296406", "210")</f>
      </c>
      <c r="B56" s="4" t="s">
        <f>=HYPERLINK("https://leilaoonline.net/lote/detalhe/296406", "veja o vídeo!! TOYOTA/HILUX CD4X4 SRV; 2009/2010; PRETA; DIESEL - FUNCIONANDO")</f>
      </c>
      <c r="C56" s="4" t="inlineStr">
        <is>
          <t>Não vendido</t>
        </is>
      </c>
      <c r="D56" s="4" t="inlineStr">
        <is>
          <t>35</t>
        </is>
      </c>
      <c r="E56" s="5" t="inlineStr">
        <is>
          <t>72.500,00</t>
        </is>
      </c>
      <c r="F56" s="4" t="inlineStr">
        <is>
          <t>1250.00</t>
        </is>
      </c>
    </row>
    <row collapsed="false" customFormat="false" customHeight="false" hidden="false" ht="12.1" outlineLevel="0" r="57">
      <c r="A57" s="5" t="s">
        <f>=HYPERLINK("https://leilaoonline.net/lote/detalhe/296425", "215")</f>
      </c>
      <c r="B57" s="4" t="s">
        <f>=HYPERLINK("https://leilaoonline.net/lote/detalhe/296425", "HONDA/WR-V EX CVT; 2017/2018; PRATA; ALCO./GASOL. - FUNCIONANDO - IPVA 2025 OK")</f>
      </c>
      <c r="C57" s="4" t="inlineStr">
        <is>
          <t>Não vendido</t>
        </is>
      </c>
      <c r="D57" s="4" t="inlineStr">
        <is>
          <t>12</t>
        </is>
      </c>
      <c r="E57" s="5" t="inlineStr">
        <is>
          <t>33.750,00</t>
        </is>
      </c>
      <c r="F57" s="4" t="inlineStr">
        <is>
          <t>1250.00</t>
        </is>
      </c>
    </row>
    <row collapsed="false" customFormat="false" customHeight="false" hidden="false" ht="12.1" outlineLevel="0" r="58">
      <c r="A58" s="5" t="s">
        <f>=HYPERLINK("https://leilaoonline.net/lote/detalhe/296469", "220")</f>
      </c>
      <c r="B58" s="4" t="s">
        <f>=HYPERLINK("https://leilaoonline.net/lote/detalhe/296469", "CHEVROLET SPIN LS; 2021/2021; PRATA; ALCO./GASOL. - FUNCIONANDO - IPVA 2025 OK")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40.000,00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=HYPERLINK("https://leilaoonline.net/lote/detalhe/296414", "225")</f>
      </c>
      <c r="B59" s="4" t="s">
        <f>=HYPERLINK("https://leilaoonline.net/lote/detalhe/296414", "veja o vídeo!! I/AUDI A5 SPB 170CV; ANO 2015/2015; COR CINZA; GASOLINA - FUNCIONANDO")</f>
      </c>
      <c r="C59" s="4" t="inlineStr">
        <is>
          <t>Não vendido</t>
        </is>
      </c>
      <c r="D59" s="4" t="inlineStr">
        <is>
          <t>17</t>
        </is>
      </c>
      <c r="E59" s="5" t="inlineStr">
        <is>
          <t>41.250,00</t>
        </is>
      </c>
      <c r="F59" s="4" t="inlineStr">
        <is>
          <t>1250.00</t>
        </is>
      </c>
    </row>
    <row collapsed="false" customFormat="false" customHeight="false" hidden="false" ht="12.1" outlineLevel="0" r="60">
      <c r="A60" s="5" t="s">
        <f>=HYPERLINK("https://leilaoonline.net/lote/detalhe/296472", "230")</f>
      </c>
      <c r="B60" s="4" t="s">
        <f>=HYPERLINK("https://leilaoonline.net/lote/detalhe/296472", "veja o vídeo!! I/HONDA CR-V EXL; 2011/2011; PRETA; ALCO./GASOL. - FUNCIONANDO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23.000,00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=HYPERLINK("https://leilaoonline.net/lote/detalhe/296407", "240")</f>
      </c>
      <c r="B61" s="4" t="s">
        <f>=HYPERLINK("https://leilaoonline.net/lote/detalhe/296407", "veja o vídeo!! I/TOYOTA RAV4 25L 4X4; 2013/2013; PRATA; GASOLINA - FUNCIONANDO - IPVA 2025 OK")</f>
      </c>
      <c r="C61" s="4" t="inlineStr">
        <is>
          <t>Vendido</t>
        </is>
      </c>
      <c r="D61" s="4" t="inlineStr">
        <is>
          <t>37</t>
        </is>
      </c>
      <c r="E61" s="5" t="inlineStr">
        <is>
          <t>59.500,00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=HYPERLINK("https://leilaoonline.net/lote/detalhe/296457", "245")</f>
      </c>
      <c r="B62" s="4" t="s">
        <f>=HYPERLINK("https://leilaoonline.net/lote/detalhe/296457", "veja o vídeo!! I/AUDI RS4 AVANT 4.2FSI; 2014/2015; VERMELHA; GASOLINA - FUNC. - IPVA 2025 OK - FIPE APROX.: R$ 362.069,00")</f>
      </c>
      <c r="C62" s="4" t="inlineStr">
        <is>
          <t>Não vendido</t>
        </is>
      </c>
      <c r="D62" s="4" t="inlineStr">
        <is>
          <t>2</t>
        </is>
      </c>
      <c r="E62" s="5" t="inlineStr">
        <is>
          <t>47.500,00</t>
        </is>
      </c>
      <c r="F62" s="4" t="inlineStr">
        <is>
          <t>2500.00</t>
        </is>
      </c>
    </row>
    <row collapsed="false" customFormat="false" customHeight="false" hidden="false" ht="12.1" outlineLevel="0" r="63">
      <c r="A63" s="5" t="s">
        <f>=HYPERLINK("https://leilaoonline.net/lote/detalhe/296452", "255")</f>
      </c>
      <c r="B63" s="4" t="s">
        <f>=HYPERLINK("https://leilaoonline.net/lote/detalhe/296452", "veja o vídeo!! HONDA/FIT LX CVT; 2014/2015; PRATA; ALCO./GASOL. - FUNCIONANDO - IPVA 2025 OK")</f>
      </c>
      <c r="C63" s="4" t="inlineStr">
        <is>
          <t>Não vendido</t>
        </is>
      </c>
      <c r="D63" s="4" t="inlineStr">
        <is>
          <t>2</t>
        </is>
      </c>
      <c r="E63" s="5" t="inlineStr">
        <is>
          <t>23.500,00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=HYPERLINK("https://leilaoonline.net/lote/detalhe/296483", "260")</f>
      </c>
      <c r="B64" s="4" t="s">
        <f>=HYPERLINK("https://leilaoonline.net/lote/detalhe/296483", "FIAT/DUCATO COMBINATO; ANO 2001; SUCATA - FIM DE VIDA ÚTIL, SEM DIREITO A DOCUMENTO")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7.000,00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=HYPERLINK("https://leilaoonline.net/lote/detalhe/296453", "265")</f>
      </c>
      <c r="B65" s="4" t="s">
        <f>=HYPERLINK("https://leilaoonline.net/lote/detalhe/296453", "I/ROYAL ENFIELD HIMALAYA; 2021/2022; CINZA; GASOLINA - NÃO FUNCIONA - IPVA 2025 OK")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3.250,00</t>
        </is>
      </c>
      <c r="F6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2026-04-12T09:34:51.00Z</dcterms:created>
  <dc:creator>Tellks Tecnologia</dc:creator>
  <cp:revision>0</cp:revision>
</cp:coreProperties>
</file>