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CAMINHÕES - 29 TRATORES - MOTONIV. - 3 PÁS CARREG. - 31 REBOQUES - 69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=HYPERLINK("https://leilaoonline.net/lote/detalhe/292886", "2000")</f>
      </c>
      <c r="B11" s="4" t="s">
        <f>=HYPERLINK("https://leilaoonline.net/lote/detalhe/292886", " TRANSBORDO VT10 BI TANDEM; ANO 2013. - FR15220153. - LOC.SÃO TOMÉ/PR")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=HYPERLINK("https://leilaoonline.net/lote/detalhe/292873", "2001")</f>
      </c>
      <c r="B12" s="4" t="s">
        <f>=HYPERLINK("https://leilaoonline.net/lote/detalhe/292873", " TRANSBORDO VT10 BI TANDEM; ANO 2011. - FR15220392. - LOC.SÃO TOMÉ/PR")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=HYPERLINK("https://leilaoonline.net/lote/detalhe/292877", "2002")</f>
      </c>
      <c r="B13" s="4" t="s">
        <f>=HYPERLINK("https://leilaoonline.net/lote/detalhe/292877", " TRANSBORDO VT10 BI TANDEM; ANO 2014. - FR15220182. - LOC.SÃO TOMÉ/PR")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=HYPERLINK("https://leilaoonline.net/lote/detalhe/292878", "2003")</f>
      </c>
      <c r="B14" s="4" t="s">
        <f>=HYPERLINK("https://leilaoonline.net/lote/detalhe/292878", " TRANSBORDO VT10 BI TANDEM; ANO 2014. - FR15220530. - LOC.SÃO TOMÉ/PR")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=HYPERLINK("https://leilaoonline.net/lote/detalhe/292882", "2004")</f>
      </c>
      <c r="B15" s="4" t="s">
        <f>=HYPERLINK("https://leilaoonline.net/lote/detalhe/292882", " TRANSBORDO TANDEN; ANO 2012. - FR15220085. - LOC.SÃO TOMÉ/PR")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=HYPERLINK("https://leilaoonline.net/lote/detalhe/300998", "2030")</f>
      </c>
      <c r="B16" s="4" t="s">
        <f>=HYPERLINK("https://leilaoonline.net/lote/detalhe/300998", " TRANSBORDO TCP-US-752700; ANO 2012. - FR4695. - LOC. IVATÉ/PR")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=HYPERLINK("https://leilaoonline.net/lote/detalhe/300991", "2057")</f>
      </c>
      <c r="B17" s="4" t="s">
        <f>=HYPERLINK("https://leilaoonline.net/lote/detalhe/300991", " TRANSBORDO VT10 BI TANDEM - ANO 2017 - FR15220436 - LOC. IVATÉ/PR")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=HYPERLINK("https://leilaoonline.net/lote/detalhe/300994", "2058")</f>
      </c>
      <c r="B18" s="4" t="s">
        <f>=HYPERLINK("https://leilaoonline.net/lote/detalhe/300994", " TRANSBORDO VT10 BI TANDEM - ANO 2017 - FR15220435 - LOC. IVATÉ/PR")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=HYPERLINK("https://leilaoonline.net/lote/detalhe/292869", "2062")</f>
      </c>
      <c r="B19" s="4" t="s">
        <f>=HYPERLINK("https://leilaoonline.net/lote/detalhe/292869", " COLHEDORA CASE A8810SR; ANO 2020. - FR13020051. - LOC.SÃO TOMÉ/PR")</f>
      </c>
      <c r="C19" s="4" t="inlineStr">
        <is>
          <t>Vendido</t>
        </is>
      </c>
      <c r="D19" s="4" t="inlineStr">
        <is>
          <t>36</t>
        </is>
      </c>
      <c r="E19" s="5" t="inlineStr">
        <is>
          <t>148.000,00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=HYPERLINK("https://leilaoonline.net/lote/detalhe/300993", "2063")</f>
      </c>
      <c r="B20" s="4" t="s">
        <f>=HYPERLINK("https://leilaoonline.net/lote/detalhe/300993", " TRANSBORDO VT10 BI TANDEM - ANO 2017 - FR15220447 - LOC. IVATÉ/PR")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=HYPERLINK("https://leilaoonline.net/lote/detalhe/300995", "2064")</f>
      </c>
      <c r="B21" s="4" t="s">
        <f>=HYPERLINK("https://leilaoonline.net/lote/detalhe/300995", " TRANSBORDO VT10 BI TANDEM - ANO 2015 - FR15220425 - LOC. IVATÉ/PR")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=HYPERLINK("https://leilaoonline.net/lote/detalhe/300992", "2066")</f>
      </c>
      <c r="B22" s="4" t="s">
        <f>=HYPERLINK("https://leilaoonline.net/lote/detalhe/300992", " TRANSBORDO VT10 BI TANDEM - ANO 2015 - FR15220437 - LOC. IVATÉ/PR")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=HYPERLINK("https://leilaoonline.net/lote/detalhe/300996", "2078")</f>
      </c>
      <c r="B23" s="4" t="s">
        <f>=HYPERLINK("https://leilaoonline.net/lote/detalhe/300996", " COLHEDORA JD CH670 (SEM MOTOR) - ANO  2016 - FR13020047 - LOC. IVATÉ/PR")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=HYPERLINK("https://leilaoonline.net/lote/detalhe/300997", "2082")</f>
      </c>
      <c r="B24" s="4" t="s">
        <f>=HYPERLINK("https://leilaoonline.net/lote/detalhe/300997", " COLHEDORA JD CH670; ANO 2017. - S/FR. - LOC. IVATÉ/PR")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=HYPERLINK("https://leilaoonline.net/lote/detalhe/295170", "2087")</f>
      </c>
      <c r="B25" s="4" t="s">
        <f>=HYPERLINK("https://leilaoonline.net/lote/detalhe/295170", "COLHEDORA JD 3522 - ANO 2013 - FR13020138 - LOC. UMUARAMA/PR")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=HYPERLINK("https://leilaoonline.net/lote/detalhe/295171", "2088")</f>
      </c>
      <c r="B26" s="4" t="s">
        <f>=HYPERLINK("https://leilaoonline.net/lote/detalhe/295171", "PLANTADEIRA CANA SANTAL - ANO 2015 - FR31677 - LOC. UMUARAMA/PR")</f>
      </c>
      <c r="C26" s="4" t="inlineStr">
        <is>
          <t>Vendido</t>
        </is>
      </c>
      <c r="D26" s="4" t="inlineStr">
        <is>
          <t>6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=HYPERLINK("https://leilaoonline.net/lote/detalhe/295172", "2089")</f>
      </c>
      <c r="B27" s="4" t="s">
        <f>=HYPERLINK("https://leilaoonline.net/lote/detalhe/295172", "CAMINHÃO VOLVO VM 330 6X4R - ANO 2013/2013 - FR3114 - LOC. UMUARAMA/PR")</f>
      </c>
      <c r="C27" s="4" t="inlineStr">
        <is>
          <t>Vendido</t>
        </is>
      </c>
      <c r="D27" s="4" t="inlineStr">
        <is>
          <t>73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=HYPERLINK("https://leilaoonline.net/lote/detalhe/292883", "2090")</f>
      </c>
      <c r="B28" s="4" t="s">
        <f>=HYPERLINK("https://leilaoonline.net/lote/detalhe/292883", "TRATOR SANTAL CMP MASTER ; ANO 2007. - FR13080012. - LOC.SÃO TOMÉ/PR")</f>
      </c>
      <c r="C28" s="4" t="inlineStr">
        <is>
          <t>Vendido</t>
        </is>
      </c>
      <c r="D28" s="4" t="inlineStr">
        <is>
          <t>61</t>
        </is>
      </c>
      <c r="E28" s="5" t="inlineStr">
        <is>
          <t>94.000,00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=HYPERLINK("https://leilaoonline.net/lote/detalhe/295173", "2091")</f>
      </c>
      <c r="B29" s="4" t="s">
        <f>=HYPERLINK("https://leilaoonline.net/lote/detalhe/295173", "CAMINHÃO VOLVO VM 330 6X4R - ANO 2013/2013 - FR3117 - LOC. UMUARAMA/PR")</f>
      </c>
      <c r="C29" s="4" t="inlineStr">
        <is>
          <t>Vendido</t>
        </is>
      </c>
      <c r="D29" s="4" t="inlineStr">
        <is>
          <t>74</t>
        </is>
      </c>
      <c r="E29" s="5" t="inlineStr">
        <is>
          <t>103.000,00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=HYPERLINK("https://leilaoonline.net/lote/detalhe/295174", "2092")</f>
      </c>
      <c r="B30" s="4" t="s">
        <f>=HYPERLINK("https://leilaoonline.net/lote/detalhe/295174", "CAMINHÃO VOLVO VM 270 6X4R - ANO 2015/2015 - FR19971 - LOC. UMUARAMA/PR")</f>
      </c>
      <c r="C30" s="4" t="inlineStr">
        <is>
          <t>Vendido</t>
        </is>
      </c>
      <c r="D30" s="4" t="inlineStr">
        <is>
          <t>66</t>
        </is>
      </c>
      <c r="E30" s="5" t="inlineStr">
        <is>
          <t>114.000,00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=HYPERLINK("https://leilaoonline.net/lote/detalhe/295223", "2093")</f>
      </c>
      <c r="B31" s="4" t="s">
        <f>=HYPERLINK("https://leilaoonline.net/lote/detalhe/295223", "TRANSBORDO VT10 BI TANDEM - ANO 2014 - FR15220452 - LOC. UMUARAMA/PR")</f>
      </c>
      <c r="C31" s="4" t="inlineStr">
        <is>
          <t>Vendido</t>
        </is>
      </c>
      <c r="D31" s="4" t="inlineStr">
        <is>
          <t>6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=HYPERLINK("https://leilaoonline.net/lote/detalhe/295178", "2094")</f>
      </c>
      <c r="B32" s="4" t="s">
        <f>=HYPERLINK("https://leilaoonline.net/lote/detalhe/295178", "TRANSBORDO VT10 BI TANDEM - ANO 2014 - FR15220356 - LOC. UMUARAMA/PR")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=HYPERLINK("https://leilaoonline.net/lote/detalhe/295182", "2095")</f>
      </c>
      <c r="B33" s="4" t="s">
        <f>=HYPERLINK("https://leilaoonline.net/lote/detalhe/295182", "TRANSBORDO VT10 BI TANDEM - ANO 2014 - FR15220355 - LOC. UMUARAMA/PR")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=HYPERLINK("https://leilaoonline.net/lote/detalhe/295184", "2096")</f>
      </c>
      <c r="B34" s="4" t="s">
        <f>=HYPERLINK("https://leilaoonline.net/lote/detalhe/295184", "TRANSBORDO VT10 BI TANDEM - ANO 2015 - FR15220416 - LOC. UMUARAMA/PR")</f>
      </c>
      <c r="C34" s="4" t="inlineStr">
        <is>
          <t>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=HYPERLINK("https://leilaoonline.net/lote/detalhe/295186", "2097")</f>
      </c>
      <c r="B35" s="4" t="s">
        <f>=HYPERLINK("https://leilaoonline.net/lote/detalhe/295186", "R/USICAMP RCI E2E21180 - ANO 2009/2009 - FR19524 - LOC. UMUARAMA/PR")</f>
      </c>
      <c r="C35" s="4" t="inlineStr">
        <is>
          <t>Vendido</t>
        </is>
      </c>
      <c r="D35" s="4" t="inlineStr">
        <is>
          <t>5</t>
        </is>
      </c>
      <c r="E35" s="5" t="inlineStr">
        <is>
          <t>24.000,00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=HYPERLINK("https://leilaoonline.net/lote/detalhe/295188", "2098")</f>
      </c>
      <c r="B36" s="4" t="s">
        <f>=HYPERLINK("https://leilaoonline.net/lote/detalhe/295188", "R/USICAMP RCI E2E21180 - ANO 2009/2009 - FR19520 - LOC. UMUARAMA/PR")</f>
      </c>
      <c r="C36" s="4" t="inlineStr">
        <is>
          <t>Vendido</t>
        </is>
      </c>
      <c r="D36" s="4" t="inlineStr">
        <is>
          <t>3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=HYPERLINK("https://leilaoonline.net/lote/detalhe/295189", "2099")</f>
      </c>
      <c r="B37" s="4" t="s">
        <f>=HYPERLINK("https://leilaoonline.net/lote/detalhe/295189", "CAMINHÃO VOLVO VM 330 6X4R - ANO 2013/2014 - FR19949 - (MOTOR DESMONTADO) - LOC. UMUARAMA/PR")</f>
      </c>
      <c r="C37" s="4" t="inlineStr">
        <is>
          <t>Vendido</t>
        </is>
      </c>
      <c r="D37" s="4" t="inlineStr">
        <is>
          <t>62</t>
        </is>
      </c>
      <c r="E37" s="5" t="inlineStr">
        <is>
          <t>92.000,00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=HYPERLINK("https://leilaoonline.net/lote/detalhe/293425", "2100")</f>
      </c>
      <c r="B38" s="4" t="s">
        <f>=HYPERLINK("https://leilaoonline.net/lote/detalhe/293425", " TRANSBORDO VT10 BI TANDEM; ANO 2011. - FR15220153 . - LOC. RONDON/PR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=HYPERLINK("https://leilaoonline.net/lote/detalhe/293414", "2101")</f>
      </c>
      <c r="B39" s="4" t="s">
        <f>=HYPERLINK("https://leilaoonline.net/lote/detalhe/293414", " TRANSBORDO VT10 BI TANDEM; ANO 2012. - FR30281. - LOC. RONDON/PR")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=HYPERLINK("https://leilaoonline.net/lote/detalhe/293413", "2102")</f>
      </c>
      <c r="B40" s="4" t="s">
        <f>=HYPERLINK("https://leilaoonline.net/lote/detalhe/293413", " TRANSBORDO VT10 BI TANDEM; ANO 2011. - FR15220170. - LOC. RONDON/PR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=HYPERLINK("https://leilaoonline.net/lote/detalhe/293419", "2103")</f>
      </c>
      <c r="B41" s="4" t="s">
        <f>=HYPERLINK("https://leilaoonline.net/lote/detalhe/293419", " TRANSBORDO VT10 BI TANDEM; ANO 2013. - FR15220154(30334). - LOC. RONDON/PR")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=HYPERLINK("https://leilaoonline.net/lote/detalhe/293422", "2104")</f>
      </c>
      <c r="B42" s="4" t="s">
        <f>=HYPERLINK("https://leilaoonline.net/lote/detalhe/293422", " TRANSBORDO VT10 BI TANDEM; ANO 2011. - FR30290. - LOC. RONDON/PR")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=HYPERLINK("https://leilaoonline.net/lote/detalhe/293265", "2105")</f>
      </c>
      <c r="B43" s="4" t="s">
        <f>=HYPERLINK("https://leilaoonline.net/lote/detalhe/293265", " TANQUE COMBOIO. - S/FR. - LOC.RONDON/PR")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=HYPERLINK("https://leilaoonline.net/lote/detalhe/292911", "2106")</f>
      </c>
      <c r="B44" s="4" t="s">
        <f>=HYPERLINK("https://leilaoonline.net/lote/detalhe/292911", " TRANSBORDO VT10 BI TANDEM; ANO 2013; (S/RODAS L. ESQ.). - FR15220561. - LOC. RONDON/PR")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=HYPERLINK("https://leilaoonline.net/lote/detalhe/292910", "2107")</f>
      </c>
      <c r="B45" s="4" t="s">
        <f>=HYPERLINK("https://leilaoonline.net/lote/detalhe/292910", " TRANSBORDO TCP-US-752700; ANO 2007. - FR15220567. - LOC. RONDON/PR")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=HYPERLINK("https://leilaoonline.net/lote/detalhe/292921", "2108")</f>
      </c>
      <c r="B46" s="4" t="s">
        <f>=HYPERLINK("https://leilaoonline.net/lote/detalhe/292921", " CABINE COLHEDORA. - S/FR. - LOC. RONDON/PR")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=HYPERLINK("https://leilaoonline.net/lote/detalhe/293426", "2109")</f>
      </c>
      <c r="B47" s="4" t="s">
        <f>=HYPERLINK("https://leilaoonline.net/lote/detalhe/293426", " TRANSBORDO VT10 BI TANDEM; ANO 2011. - FR30288. - LOC. RONDON/PR")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=HYPERLINK("https://leilaoonline.net/lote/detalhe/293418", "2110")</f>
      </c>
      <c r="B48" s="4" t="s">
        <f>=HYPERLINK("https://leilaoonline.net/lote/detalhe/293418", " TRANSBORDO VT10 BI TANDEM; ANO 2014. - FR15220145. - LOC. RONDON/PR")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=HYPERLINK("https://leilaoonline.net/lote/detalhe/293263", "2111")</f>
      </c>
      <c r="B49" s="4" t="s">
        <f>=HYPERLINK("https://leilaoonline.net/lote/detalhe/293263", " MICRO ONIBUS M. BENZ MPOLO SENIOR ON; ANO 2013/2014. - FR7160. - LOC. RONDON/PR")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62.000,00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=HYPERLINK("https://leilaoonline.net/lote/detalhe/293409", "2112")</f>
      </c>
      <c r="B50" s="4" t="s">
        <f>=HYPERLINK("https://leilaoonline.net/lote/detalhe/293409", " TRANSBORDO VT10 BI TANDEM; ANO 2014. - FR15220140(30299).- LOC. RONDON/PR")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=HYPERLINK("https://leilaoonline.net/lote/detalhe/293266", "2113")</f>
      </c>
      <c r="B51" s="4" t="s">
        <f>=HYPERLINK("https://leilaoonline.net/lote/detalhe/293266", " MICRO ONIBUS M. BENZ INDUSCAR FOZ U: ANO 2012/2013. - 11200039( 8187). - LOC. RONDON/PR")</f>
      </c>
      <c r="C51" s="4" t="inlineStr">
        <is>
          <t>Vendido</t>
        </is>
      </c>
      <c r="D51" s="4" t="inlineStr">
        <is>
          <t>53</t>
        </is>
      </c>
      <c r="E51" s="5" t="inlineStr">
        <is>
          <t>72.000,00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=HYPERLINK("https://leilaoonline.net/lote/detalhe/293271", "2114")</f>
      </c>
      <c r="B52" s="4" t="s">
        <f>=HYPERLINK("https://leilaoonline.net/lote/detalhe/293271", " MICRO ONIBUS M. BENZ INDUSCAR FOZ U; ANO 2012/2013. - FR11200038(8185). - LOC. RONDON/PR")</f>
      </c>
      <c r="C52" s="4" t="inlineStr">
        <is>
          <t>Vendido</t>
        </is>
      </c>
      <c r="D52" s="4" t="inlineStr">
        <is>
          <t>53</t>
        </is>
      </c>
      <c r="E52" s="5" t="inlineStr">
        <is>
          <t>72.000,00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=HYPERLINK("https://leilaoonline.net/lote/detalhe/293472", "2115")</f>
      </c>
      <c r="B53" s="4" t="s">
        <f>=HYPERLINK("https://leilaoonline.net/lote/detalhe/293472", " CAMINHÃO M. BENZ 2423 K; ANO 2008/2008. - FR11110075. - LOC.RONDON/PR")</f>
      </c>
      <c r="C53" s="4" t="inlineStr">
        <is>
          <t>Vendido</t>
        </is>
      </c>
      <c r="D53" s="4" t="inlineStr">
        <is>
          <t>52</t>
        </is>
      </c>
      <c r="E53" s="5" t="inlineStr">
        <is>
          <t>76.000,00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=HYPERLINK("https://leilaoonline.net/lote/detalhe/293267", "2116")</f>
      </c>
      <c r="B54" s="4" t="s">
        <f>=HYPERLINK("https://leilaoonline.net/lote/detalhe/293267", " CONTAINER. - S/FR. - LOC.RONDON/PR")</f>
      </c>
      <c r="C54" s="4" t="inlineStr">
        <is>
          <t>Vendido</t>
        </is>
      </c>
      <c r="D54" s="4" t="inlineStr">
        <is>
          <t>4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=HYPERLINK("https://leilaoonline.net/lote/detalhe/293478", "2117")</f>
      </c>
      <c r="B55" s="4" t="s">
        <f>=HYPERLINK("https://leilaoonline.net/lote/detalhe/293478", " CAMINHÃO VOLVO FM12 380 6X4 R: ANO 2003/2004. - FR11140044. - LOC. RONDON/PR ")</f>
      </c>
      <c r="C55" s="4" t="inlineStr">
        <is>
          <t>Vendido</t>
        </is>
      </c>
      <c r="D55" s="4" t="inlineStr">
        <is>
          <t>35</t>
        </is>
      </c>
      <c r="E55" s="5" t="inlineStr">
        <is>
          <t>54.000,00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=HYPERLINK("https://leilaoonline.net/lote/detalhe/293260", "2118")</f>
      </c>
      <c r="B56" s="4" t="s">
        <f>=HYPERLINK("https://leilaoonline.net/lote/detalhe/293260", " ELEVADOR COLHEDORAS CASE E JD. - S/FR. - LOC. RONDON/PR")</f>
      </c>
      <c r="C56" s="4" t="inlineStr">
        <is>
          <t>Vendido</t>
        </is>
      </c>
      <c r="D56" s="4" t="inlineStr">
        <is>
          <t>6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=HYPERLINK("https://leilaoonline.net/lote/detalhe/293468", "2119")</f>
      </c>
      <c r="B57" s="4" t="s">
        <f>=HYPERLINK("https://leilaoonline.net/lote/detalhe/293468", " COLHEDORA JD 3522; ANO 2015. - FR7593. - LOC. RONDON")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=HYPERLINK("https://leilaoonline.net/lote/detalhe/293466", "2120")</f>
      </c>
      <c r="B58" s="4" t="s">
        <f>=HYPERLINK("https://leilaoonline.net/lote/detalhe/293466", " COLHEDORA JD 3522; ANO 2014. - FR7586. - LOC. RONDON/PR")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=HYPERLINK("https://leilaoonline.net/lote/detalhe/293469", "2121")</f>
      </c>
      <c r="B59" s="4" t="s">
        <f>=HYPERLINK("https://leilaoonline.net/lote/detalhe/293469", " COLHEDORA JD 3522: ANO 2013. - FR13020111. - LOC. RONDON/PR")</f>
      </c>
      <c r="C59" s="4" t="inlineStr">
        <is>
          <t>Vendido</t>
        </is>
      </c>
      <c r="D59" s="4" t="inlineStr">
        <is>
          <t>9</t>
        </is>
      </c>
      <c r="E59" s="5" t="inlineStr">
        <is>
          <t>26.000,00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=HYPERLINK("https://leilaoonline.net/lote/detalhe/293480", "2122")</f>
      </c>
      <c r="B60" s="4" t="s">
        <f>=HYPERLINK("https://leilaoonline.net/lote/detalhe/293480", " COLHEDORA JD 3522:ANO 2015. - FR13020119. - LOC. RONDON/PR")</f>
      </c>
      <c r="C60" s="4" t="inlineStr">
        <is>
          <t>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=HYPERLINK("https://leilaoonline.net/lote/detalhe/293479", "2123")</f>
      </c>
      <c r="B61" s="4" t="s">
        <f>=HYPERLINK("https://leilaoonline.net/lote/detalhe/293479", " COLHEDORA JD 3522; ANO 2014. - FR13020127. - LOC. RONDON/PR ")</f>
      </c>
      <c r="C61" s="4" t="inlineStr">
        <is>
          <t>Vendido</t>
        </is>
      </c>
      <c r="D61" s="4" t="inlineStr">
        <is>
          <t>4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=HYPERLINK("https://leilaoonline.net/lote/detalhe/293477", "2124")</f>
      </c>
      <c r="B62" s="4" t="s">
        <f>=HYPERLINK("https://leilaoonline.net/lote/detalhe/293477", " COLHEDORA JD 3522; ANO 2014. - FR13020128. - LOC. RONDON/PR")</f>
      </c>
      <c r="C62" s="4" t="inlineStr">
        <is>
          <t>Vendido</t>
        </is>
      </c>
      <c r="D62" s="4" t="inlineStr">
        <is>
          <t>4</t>
        </is>
      </c>
      <c r="E62" s="5" t="inlineStr">
        <is>
          <t>18.000,00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=HYPERLINK("https://leilaoonline.net/lote/detalhe/293417", "2125")</f>
      </c>
      <c r="B63" s="4" t="s">
        <f>=HYPERLINK("https://leilaoonline.net/lote/detalhe/293417", " TRANSBORDO VT10 BI TANDEM; ANO 2014. - FR15220139. - LOC. RONDON/PR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=HYPERLINK("https://leilaoonline.net/lote/detalhe/293430", "2126")</f>
      </c>
      <c r="B64" s="4" t="s">
        <f>=HYPERLINK("https://leilaoonline.net/lote/detalhe/293430", " TRANSBORDO VT10 BI TANDEM; ANO 2014. - FR15220183. - LOC. RONDON/PR")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=HYPERLINK("https://leilaoonline.net/lote/detalhe/293268", "2127")</f>
      </c>
      <c r="B65" s="4" t="s">
        <f>=HYPERLINK("https://leilaoonline.net/lote/detalhe/293268", " MOTONIVELADORA NEW HOLLAND RG170B; ANO 2019. - FR13040030. - LOC. RONDON/PR")</f>
      </c>
      <c r="C65" s="4" t="inlineStr">
        <is>
          <t>Vendido</t>
        </is>
      </c>
      <c r="D65" s="4" t="inlineStr">
        <is>
          <t>40</t>
        </is>
      </c>
      <c r="E65" s="5" t="inlineStr">
        <is>
          <t>280.000,00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=HYPERLINK("https://leilaoonline.net/lote/detalhe/293464", "2128")</f>
      </c>
      <c r="B66" s="4" t="s">
        <f>=HYPERLINK("https://leilaoonline.net/lote/detalhe/293464", " CAMINHÃO VOLVO VM 330 6X4R: ANO 2013/2013. - FR11100048. - LOC.RONDON/PR ")</f>
      </c>
      <c r="C66" s="4" t="inlineStr">
        <is>
          <t>Vendido</t>
        </is>
      </c>
      <c r="D66" s="4" t="inlineStr">
        <is>
          <t>31</t>
        </is>
      </c>
      <c r="E66" s="5" t="inlineStr">
        <is>
          <t>60.000,00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=HYPERLINK("https://leilaoonline.net/lote/detalhe/292926", "2129")</f>
      </c>
      <c r="B67" s="4" t="s">
        <f>=HYPERLINK("https://leilaoonline.net/lote/detalhe/292926", " TRATOR VALTRA  T250 CVT 4x4; ANO 2017. - FR13100240. - LOC.RONDON/PR")</f>
      </c>
      <c r="C67" s="4" t="inlineStr">
        <is>
          <t>Vendido</t>
        </is>
      </c>
      <c r="D67" s="4" t="inlineStr">
        <is>
          <t>32</t>
        </is>
      </c>
      <c r="E67" s="5" t="inlineStr">
        <is>
          <t>81.000,00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=HYPERLINK("https://leilaoonline.net/lote/detalhe/292924", "2130")</f>
      </c>
      <c r="B68" s="4" t="s">
        <f>=HYPERLINK("https://leilaoonline.net/lote/detalhe/292924", " TRATOR CASE MXM 180; ANO 2008. - FR13090190. - LOC.RONDON/PR")</f>
      </c>
      <c r="C68" s="4" t="inlineStr">
        <is>
          <t>Vendido</t>
        </is>
      </c>
      <c r="D68" s="4" t="inlineStr">
        <is>
          <t>19</t>
        </is>
      </c>
      <c r="E68" s="5" t="inlineStr">
        <is>
          <t>33.000,00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=HYPERLINK("https://leilaoonline.net/lote/detalhe/293270", "2131")</f>
      </c>
      <c r="B69" s="4" t="s">
        <f>=HYPERLINK("https://leilaoonline.net/lote/detalhe/293270", " MOTO BOMBA; ANO 2008. - FR14010031. - LOC. RONDON/PR")</f>
      </c>
      <c r="C69" s="4" t="inlineStr">
        <is>
          <t>Vendido</t>
        </is>
      </c>
      <c r="D69" s="4" t="inlineStr">
        <is>
          <t>9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=HYPERLINK("https://leilaoonline.net/lote/detalhe/293410", "2132")</f>
      </c>
      <c r="B70" s="4" t="s">
        <f>=HYPERLINK("https://leilaoonline.net/lote/detalhe/293410", " TRANSBORDO VT10 BI TANDEM. ANO 2011. - FR15220167. - LOC. RONDON/PR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=HYPERLINK("https://leilaoonline.net/lote/detalhe/293411", "2133")</f>
      </c>
      <c r="B71" s="4" t="s">
        <f>=HYPERLINK("https://leilaoonline.net/lote/detalhe/293411", " TRANSBORDO VT10 BI TANDEM; ANO 2013. - FR15220147(30313). - LOC. RONDON/PR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=HYPERLINK("https://leilaoonline.net/lote/detalhe/293423", "2134")</f>
      </c>
      <c r="B72" s="4" t="s">
        <f>=HYPERLINK("https://leilaoonline.net/lote/detalhe/293423", " TRANSBORDO VT10 BI TANDEM; ANO 2015. - FR15220184. - LOC. RONDON/PR 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=HYPERLINK("https://leilaoonline.net/lote/detalhe/293427", "2135")</f>
      </c>
      <c r="B73" s="4" t="s">
        <f>=HYPERLINK("https://leilaoonline.net/lote/detalhe/293427", " TRANSBORDO VT10 BI TANDEM; ANO 2011. - FR15220166(30383). - LOC. RONDON")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=HYPERLINK("https://leilaoonline.net/lote/detalhe/293428", "2136")</f>
      </c>
      <c r="B74" s="4" t="s">
        <f>=HYPERLINK("https://leilaoonline.net/lote/detalhe/293428", " TRANSBORDO VT10 BI TANDEM; ANO 2012. - FR15220171. - LOC. RONDON/PR")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=HYPERLINK("https://leilaoonline.net/lote/detalhe/293412", "2137")</f>
      </c>
      <c r="B75" s="4" t="s">
        <f>=HYPERLINK("https://leilaoonline.net/lote/detalhe/293412", " TRANSBORDO VT10 BI TANDEM; ANO 2013. - FR15220151(30331). - LOC. RONDON/PR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=HYPERLINK("https://leilaoonline.net/lote/detalhe/292917", "2138")</f>
      </c>
      <c r="B76" s="4" t="s">
        <f>=HYPERLINK("https://leilaoonline.net/lote/detalhe/292917", " TRANSBORDO VT10 BI TANDEM; ANO 2017. - FR15220342(31147). - LOC. RONDON/PR")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=HYPERLINK("https://leilaoonline.net/lote/detalhe/295166", "2139")</f>
      </c>
      <c r="B77" s="4" t="s">
        <f>=HYPERLINK("https://leilaoonline.net/lote/detalhe/295166", "BAÚ - LOC. RONDON/PR")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=HYPERLINK("https://leilaoonline.net/lote/detalhe/293485", "2140")</f>
      </c>
      <c r="B78" s="4" t="s">
        <f>=HYPERLINK("https://leilaoonline.net/lote/detalhe/293485", " CAIXOTE SUBSOLADOR. - FR15190012. - LOC.RONDON/PR")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=HYPERLINK("https://leilaoonline.net/lote/detalhe/293483", "2141")</f>
      </c>
      <c r="B79" s="4" t="s">
        <f>=HYPERLINK("https://leilaoonline.net/lote/detalhe/293483", " CAIXOTE SUBSOLADOR. - FR15190020. - LOC. RONDON/PR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=HYPERLINK("https://leilaoonline.net/lote/detalhe/293482", "2142")</f>
      </c>
      <c r="B80" s="4" t="s">
        <f>=HYPERLINK("https://leilaoonline.net/lote/detalhe/293482", " CAIXOTE SUBSOLADOR. - FR15190010. - LOC. RONDON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=HYPERLINK("https://leilaoonline.net/lote/detalhe/293415", "2143")</f>
      </c>
      <c r="B81" s="4" t="s">
        <f>=HYPERLINK("https://leilaoonline.net/lote/detalhe/293415", " TRANSBORDO SMR 10000; ANO 2007. - FR15220157(30342). - LOC. RONDON/PR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=HYPERLINK("https://leilaoonline.net/lote/detalhe/293484", "2144")</f>
      </c>
      <c r="B82" s="4" t="s">
        <f>=HYPERLINK("https://leilaoonline.net/lote/detalhe/293484", " CAIXOTE SUBSOLADOR. - FR15190013. - LOC. RONDON/PR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=HYPERLINK("https://leilaoonline.net/lote/detalhe/293274", "2145")</f>
      </c>
      <c r="B83" s="4" t="s">
        <f>=HYPERLINK("https://leilaoonline.net/lote/detalhe/293274", " CRT BASC. DISTR. MUDA; ANO 2016. - FR15270001(30326). - LOC.RONDON/PR")</f>
      </c>
      <c r="C83" s="4" t="inlineStr">
        <is>
          <t>Vendido</t>
        </is>
      </c>
      <c r="D83" s="4" t="inlineStr">
        <is>
          <t>19</t>
        </is>
      </c>
      <c r="E83" s="5" t="inlineStr">
        <is>
          <t>13.000,00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=HYPERLINK("https://leilaoonline.net/lote/detalhe/292916", "2146")</f>
      </c>
      <c r="B84" s="4" t="s">
        <f>=HYPERLINK("https://leilaoonline.net/lote/detalhe/292916", " TRANSBORDO VT10 BI TANDEM; ANO 2014. - FR15220531. - LOC. RONDON/PR")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=HYPERLINK("https://leilaoonline.net/lote/detalhe/292919", "2147")</f>
      </c>
      <c r="B85" s="4" t="s">
        <f>=HYPERLINK("https://leilaoonline.net/lote/detalhe/292919", " TRANSBORDO VT10 BI TANDEM; ANO 2014. - FR15220528. - LOC. RONDON/PR")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=HYPERLINK("https://leilaoonline.net/lote/detalhe/293429", "2148")</f>
      </c>
      <c r="B86" s="4" t="s">
        <f>=HYPERLINK("https://leilaoonline.net/lote/detalhe/293429", " TRANSBORDO VT10 BI TANDEM; ANO 2014. - FR15220207(30665). - LOC. RONDON/PR")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=HYPERLINK("https://leilaoonline.net/lote/detalhe/292913", "2149")</f>
      </c>
      <c r="B87" s="4" t="s">
        <f>=HYPERLINK("https://leilaoonline.net/lote/detalhe/292913", " TRANSBORDO VT10 BI TANDEM; ANO 2014. - FR15220462. - LOC. RONDON/PR")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=HYPERLINK("https://leilaoonline.net/lote/detalhe/293279", "2150")</f>
      </c>
      <c r="B88" s="4" t="s">
        <f>=HYPERLINK("https://leilaoonline.net/lote/detalhe/293279", " CALCAREADEIRA; ANO 2007. - FR15110016. - RONDON/PR")</f>
      </c>
      <c r="C88" s="4" t="inlineStr">
        <is>
          <t>Vendido</t>
        </is>
      </c>
      <c r="D88" s="4" t="inlineStr">
        <is>
          <t>2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=HYPERLINK("https://leilaoonline.net/lote/detalhe/293420", "2151")</f>
      </c>
      <c r="B89" s="4" t="s">
        <f>=HYPERLINK("https://leilaoonline.net/lote/detalhe/293420", " TRANSBORDO VT10 BI TANDEM; ANO 2014. - FR15220148(30317). - LOC. RONDON/PR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=HYPERLINK("https://leilaoonline.net/lote/detalhe/293273", "2152")</f>
      </c>
      <c r="B90" s="4" t="s">
        <f>=HYPERLINK("https://leilaoonline.net/lote/detalhe/293273", " CULTIVADOR 2 LINHAS; ANO 2004. - FR15100020. - RONDON/PR")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=HYPERLINK("https://leilaoonline.net/lote/detalhe/293269", "2153")</f>
      </c>
      <c r="B91" s="4" t="s">
        <f>=HYPERLINK("https://leilaoonline.net/lote/detalhe/293269", " COBRIDOR 2 LINHAS; ANO 2008. - FR15070007. - LOC. RONDON/PR")</f>
      </c>
      <c r="C91" s="4" t="inlineStr">
        <is>
          <t>Vendido</t>
        </is>
      </c>
      <c r="D91" s="4" t="inlineStr">
        <is>
          <t>15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=HYPERLINK("https://leilaoonline.net/lote/detalhe/293262", "2154")</f>
      </c>
      <c r="B92" s="4" t="s">
        <f>=HYPERLINK("https://leilaoonline.net/lote/detalhe/293262", " CULTIVADOR 2 LINHAS; ANO 2008. - FR30586. - LOC. RONDON/PR")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=HYPERLINK("https://leilaoonline.net/lote/detalhe/292920", "2155")</f>
      </c>
      <c r="B93" s="4" t="s">
        <f>=HYPERLINK("https://leilaoonline.net/lote/detalhe/292920", " TRATOR VALTRA BH 185 I 4X4: ANO 2008. - FR13090156. - LOC. RONDON/PR")</f>
      </c>
      <c r="C93" s="4" t="inlineStr">
        <is>
          <t>Vendido</t>
        </is>
      </c>
      <c r="D93" s="4" t="inlineStr">
        <is>
          <t>37</t>
        </is>
      </c>
      <c r="E93" s="5" t="inlineStr">
        <is>
          <t>66.000,00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=HYPERLINK("https://leilaoonline.net/lote/detalhe/293261", "2156")</f>
      </c>
      <c r="B94" s="4" t="s">
        <f>=HYPERLINK("https://leilaoonline.net/lote/detalhe/293261", " MICRO ONIBUS M. BENZ INDUSCAR FOZ U; ANO 2012/2013. - FR7162. - RONDON/PR")</f>
      </c>
      <c r="C94" s="4" t="inlineStr">
        <is>
          <t>Vendido</t>
        </is>
      </c>
      <c r="D94" s="4" t="inlineStr">
        <is>
          <t>53</t>
        </is>
      </c>
      <c r="E94" s="5" t="inlineStr">
        <is>
          <t>72.000,00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=HYPERLINK("https://leilaoonline.net/lote/detalhe/292929", "2157")</f>
      </c>
      <c r="B95" s="4" t="s">
        <f>=HYPERLINK("https://leilaoonline.net/lote/detalhe/292929", " TRATOR CASE MX 135; ANO 2008. - FR13090210. - LOC.RONDON/PR")</f>
      </c>
      <c r="C95" s="4" t="inlineStr">
        <is>
          <t>Vendido</t>
        </is>
      </c>
      <c r="D95" s="4" t="inlineStr">
        <is>
          <t>14</t>
        </is>
      </c>
      <c r="E95" s="5" t="inlineStr">
        <is>
          <t>33.000,00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=HYPERLINK("https://leilaoonline.net/lote/detalhe/293281", "2158")</f>
      </c>
      <c r="B96" s="4" t="s">
        <f>=HYPERLINK("https://leilaoonline.net/lote/detalhe/293281", " REB/TECTRAN RC F1F1; ANO 1997/1997. - FR7261. - LOC. RONDON/PR ")</f>
      </c>
      <c r="C96" s="4" t="inlineStr">
        <is>
          <t>Vendido</t>
        </is>
      </c>
      <c r="D96" s="4" t="inlineStr">
        <is>
          <t>14</t>
        </is>
      </c>
      <c r="E96" s="5" t="inlineStr">
        <is>
          <t>14.000,00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=HYPERLINK("https://leilaoonline.net/lote/detalhe/293463", "2159")</f>
      </c>
      <c r="B97" s="4" t="s">
        <f>=HYPERLINK("https://leilaoonline.net/lote/detalhe/293463", " CAMINHÃO VOLVO FH 520 6X4R; ANO 2011/2011. - FR11060167. - LOC. RONDON/PR ")</f>
      </c>
      <c r="C97" s="4" t="inlineStr">
        <is>
          <t>Vendido</t>
        </is>
      </c>
      <c r="D97" s="4" t="inlineStr">
        <is>
          <t>132</t>
        </is>
      </c>
      <c r="E97" s="5" t="inlineStr">
        <is>
          <t>161.500,00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=HYPERLINK("https://leilaoonline.net/lote/detalhe/293470", "2160")</f>
      </c>
      <c r="B98" s="4" t="s">
        <f>=HYPERLINK("https://leilaoonline.net/lote/detalhe/293470", " CAMINHÃO M. BENZ AXOR 2831  6X4; ANO 2007/2007. - FR11220025. - LOC. RONDON/PR")</f>
      </c>
      <c r="C98" s="4" t="inlineStr">
        <is>
          <t>Vendido</t>
        </is>
      </c>
      <c r="D98" s="4" t="inlineStr">
        <is>
          <t>101</t>
        </is>
      </c>
      <c r="E98" s="5" t="inlineStr">
        <is>
          <t>141.000,00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=HYPERLINK("https://leilaoonline.net/lote/detalhe/293465", "2161")</f>
      </c>
      <c r="B99" s="4" t="s">
        <f>=HYPERLINK("https://leilaoonline.net/lote/detalhe/293465", " CAMINHÃO M. BENZ L 1620; ANO 2002/2002. - FR11160014. - LOC. RONDON/PR ")</f>
      </c>
      <c r="C99" s="4" t="inlineStr">
        <is>
          <t>Vendido</t>
        </is>
      </c>
      <c r="D99" s="4" t="inlineStr">
        <is>
          <t>11</t>
        </is>
      </c>
      <c r="E99" s="5" t="inlineStr">
        <is>
          <t>84.000,00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=HYPERLINK("https://leilaoonline.net/lote/detalhe/293278", "2162")</f>
      </c>
      <c r="B100" s="4" t="s">
        <f>=HYPERLINK("https://leilaoonline.net/lote/detalhe/293278", " TROCADOR DE CALOR; ANO 2007. -   PATR.14813. - LOC.RONDON/PR ")</f>
      </c>
      <c r="C100" s="4" t="inlineStr">
        <is>
          <t>Vendido</t>
        </is>
      </c>
      <c r="D100" s="4" t="inlineStr">
        <is>
          <t>25</t>
        </is>
      </c>
      <c r="E100" s="5" t="inlineStr">
        <is>
          <t>16.000,00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=HYPERLINK("https://leilaoonline.net/lote/detalhe/293277", "2163")</f>
      </c>
      <c r="B101" s="4" t="s">
        <f>=HYPERLINK("https://leilaoonline.net/lote/detalhe/293277", " TROCADOR DE CALOR; ANO 2007. -  PATR. 14814. - LOC.RONDON/PR")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20.000,00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=HYPERLINK("https://leilaoonline.net/lote/detalhe/292922", "2165")</f>
      </c>
      <c r="B102" s="4" t="s">
        <f>=HYPERLINK("https://leilaoonline.net/lote/detalhe/292922", " TRATOR VALTRA 1280 PCR 4x4; ANO 2004. - FR13010048. - LOC. RONDON/PR ")</f>
      </c>
      <c r="C102" s="4" t="inlineStr">
        <is>
          <t>Vendido</t>
        </is>
      </c>
      <c r="D102" s="4" t="inlineStr">
        <is>
          <t>48</t>
        </is>
      </c>
      <c r="E102" s="5" t="inlineStr">
        <is>
          <t>75.000,00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=HYPERLINK("https://leilaoonline.net/lote/detalhe/293272", "2166")</f>
      </c>
      <c r="B103" s="4" t="s">
        <f>=HYPERLINK("https://leilaoonline.net/lote/detalhe/293272", " PA CARREGADEIRA CAT 938H; ANO 2012. - FR13050064. - LOC. RONDON/PR")</f>
      </c>
      <c r="C103" s="4" t="inlineStr">
        <is>
          <t>Vendido</t>
        </is>
      </c>
      <c r="D103" s="4" t="inlineStr">
        <is>
          <t>31</t>
        </is>
      </c>
      <c r="E103" s="5" t="inlineStr">
        <is>
          <t>92.000,00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=HYPERLINK("https://leilaoonline.net/lote/detalhe/295253", "2167")</f>
      </c>
      <c r="B104" s="4" t="s">
        <f>=HYPERLINK("https://leilaoonline.net/lote/detalhe/295253", "CAMINHÃO VOLVO FM 440 6X4R - ANO 2008/2008 - FR11100050 - LOC. RONDON/PR")</f>
      </c>
      <c r="C104" s="4" t="inlineStr">
        <is>
          <t>Vendido</t>
        </is>
      </c>
      <c r="D104" s="4" t="inlineStr">
        <is>
          <t>71</t>
        </is>
      </c>
      <c r="E104" s="5" t="inlineStr">
        <is>
          <t>100.000,00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=HYPERLINK("https://leilaoonline.net/lote/detalhe/295168", "2168")</f>
      </c>
      <c r="B105" s="4" t="s">
        <f>=HYPERLINK("https://leilaoonline.net/lote/detalhe/295168", "TRATOR FORD F-6630 - ANO 1994 - FR6496 - LOC. RONDON/PR")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31.000,00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=HYPERLINK("https://leilaoonline.net/lote/detalhe/293280", "2169")</f>
      </c>
      <c r="B106" s="4" t="s">
        <f>=HYPERLINK("https://leilaoonline.net/lote/detalhe/293280", " MICRO ONIBUS M. BENZ INDUSCAR FOZ U; ANO 2012/2013. - FR11200032(7158).- LOC. RONDON/PR")</f>
      </c>
      <c r="C106" s="4" t="inlineStr">
        <is>
          <t>Vendido</t>
        </is>
      </c>
      <c r="D106" s="4" t="inlineStr">
        <is>
          <t>57</t>
        </is>
      </c>
      <c r="E106" s="5" t="inlineStr">
        <is>
          <t>76.000,00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=HYPERLINK("https://leilaoonline.net/lote/detalhe/293462", "2170")</f>
      </c>
      <c r="B107" s="4" t="s">
        <f>=HYPERLINK("https://leilaoonline.net/lote/detalhe/293462", " CAMINHÃO M. BENZ 2423 K; ANO 2008/2008. - FR8280. - LOC.RONDON/PR")</f>
      </c>
      <c r="C107" s="4" t="inlineStr">
        <is>
          <t>Vendido</t>
        </is>
      </c>
      <c r="D107" s="4" t="inlineStr">
        <is>
          <t>78</t>
        </is>
      </c>
      <c r="E107" s="5" t="inlineStr">
        <is>
          <t>116.000,00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=HYPERLINK("https://leilaoonline.net/lote/detalhe/293275", "2171")</f>
      </c>
      <c r="B108" s="4" t="s">
        <f>=HYPERLINK("https://leilaoonline.net/lote/detalhe/293275", " MICRO ONIBUS M. BENZ MPOLO SENIOR ON; ANO 2013/2014; ( CAMBIO DESMONTADO). - FR11200035. - RONDON/PR")</f>
      </c>
      <c r="C108" s="4" t="inlineStr">
        <is>
          <t>Não vendido</t>
        </is>
      </c>
      <c r="D108" s="4" t="inlineStr">
        <is>
          <t>41</t>
        </is>
      </c>
      <c r="E108" s="5" t="inlineStr">
        <is>
          <t>60.000,00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=HYPERLINK("https://leilaoonline.net/lote/detalhe/293467", "2172")</f>
      </c>
      <c r="B109" s="4" t="s">
        <f>=HYPERLINK("https://leilaoonline.net/lote/detalhe/293467", " CAMINHÃO M. BENZ 2423 K; ANO 2008/2008. - FR11120101. - LOC. RONDON/PR")</f>
      </c>
      <c r="C109" s="4" t="inlineStr">
        <is>
          <t>Vendido</t>
        </is>
      </c>
      <c r="D109" s="4" t="inlineStr">
        <is>
          <t>69</t>
        </is>
      </c>
      <c r="E109" s="5" t="inlineStr">
        <is>
          <t>100.000,00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=HYPERLINK("https://leilaoonline.net/lote/detalhe/293474", "2173")</f>
      </c>
      <c r="B110" s="4" t="s">
        <f>=HYPERLINK("https://leilaoonline.net/lote/detalhe/293474", " CAMINHÃO VOLVO FM 440 6X4R; ANO 2007/2007. - FR11120081. - LOC.RONDON/PR")</f>
      </c>
      <c r="C110" s="4" t="inlineStr">
        <is>
          <t>Vendido</t>
        </is>
      </c>
      <c r="D110" s="4" t="inlineStr">
        <is>
          <t>77</t>
        </is>
      </c>
      <c r="E110" s="5" t="inlineStr">
        <is>
          <t>116.000,00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=HYPERLINK("https://leilaoonline.net/lote/detalhe/293481", "2174")</f>
      </c>
      <c r="B111" s="4" t="s">
        <f>=HYPERLINK("https://leilaoonline.net/lote/detalhe/293481", " CAMINHÃO VOLVO VM 270 6X4R; ANO 2012/2013. - FR11070034. - LOC. RONDON/PR")</f>
      </c>
      <c r="C111" s="4" t="inlineStr">
        <is>
          <t>Vendido</t>
        </is>
      </c>
      <c r="D111" s="4" t="inlineStr">
        <is>
          <t>71</t>
        </is>
      </c>
      <c r="E111" s="5" t="inlineStr">
        <is>
          <t>100.000,00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=HYPERLINK("https://leilaoonline.net/lote/detalhe/293475", "2175")</f>
      </c>
      <c r="B112" s="4" t="s">
        <f>=HYPERLINK("https://leilaoonline.net/lote/detalhe/293475", " CAMINHÃO M. BENZ AXOR 2831  6X4; ANO 2012/2012. - FR11140110. - LOC. RONDON/PR ")</f>
      </c>
      <c r="C112" s="4" t="inlineStr">
        <is>
          <t>Não vendido</t>
        </is>
      </c>
      <c r="D112" s="4" t="inlineStr">
        <is>
          <t>102</t>
        </is>
      </c>
      <c r="E112" s="5" t="inlineStr">
        <is>
          <t>141.000,00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=HYPERLINK("https://leilaoonline.net/lote/detalhe/293471", "2176")</f>
      </c>
      <c r="B113" s="4" t="s">
        <f>=HYPERLINK("https://leilaoonline.net/lote/detalhe/293471", " CAMINHÃO M. BENZ 2423 K; ANO 2008/2008. - FR8282. - LOC. RONDON/PR ")</f>
      </c>
      <c r="C113" s="4" t="inlineStr">
        <is>
          <t>Vendido</t>
        </is>
      </c>
      <c r="D113" s="4" t="inlineStr">
        <is>
          <t>58</t>
        </is>
      </c>
      <c r="E113" s="5" t="inlineStr">
        <is>
          <t>87.000,00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=HYPERLINK("https://leilaoonline.net/lote/detalhe/293282", "2177")</f>
      </c>
      <c r="B114" s="4" t="s">
        <f>=HYPERLINK("https://leilaoonline.net/lote/detalhe/293282", " REBOQUE USICAMP RCI E1E18200; ANO 2003/2003. - FR16020561. - LOC. RONDON/PR 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14.000,00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=HYPERLINK("https://leilaoonline.net/lote/detalhe/293416", "2178")</f>
      </c>
      <c r="B115" s="4" t="s">
        <f>=HYPERLINK("https://leilaoonline.net/lote/detalhe/293416", " R/USICAMP RCI E1E18200; ANO 2004/2004. - FR16020771. - LOC. RONDON/PR")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14.000,00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=HYPERLINK("https://leilaoonline.net/lote/detalhe/293284", "2179")</f>
      </c>
      <c r="B116" s="4" t="s">
        <f>=HYPERLINK("https://leilaoonline.net/lote/detalhe/293284", " REBOQUE USICAMP RCI E1E18200; ANO 2003/2003. - FR16020559. - LOC. RONDON/PR 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12.000,00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=HYPERLINK("https://leilaoonline.net/lote/detalhe/293408", "2180")</f>
      </c>
      <c r="B117" s="4" t="s">
        <f>=HYPERLINK("https://leilaoonline.net/lote/detalhe/293408", " REBOQUE RANDON RQ CA; ANO 1999/1999. - FR16020761. - LOC. RONDON/PR 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12.000,00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=HYPERLINK("https://leilaoonline.net/lote/detalhe/293283", "2181")</f>
      </c>
      <c r="B118" s="4" t="s">
        <f>=HYPERLINK("https://leilaoonline.net/lote/detalhe/293283", " REBOQUE USICAMP RCI E1E18200; ANO 2007/2007. - FR16020443. - LOC. RONDON/PR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=HYPERLINK("https://leilaoonline.net/lote/detalhe/293276", "2182")</f>
      </c>
      <c r="B119" s="4" t="s">
        <f>=HYPERLINK("https://leilaoonline.net/lote/detalhe/293276", " REBOQUE RANDON RQ CA; ANO 1999/1999. - FR16020760. - LOC. RONDON/PR")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11.000,00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=HYPERLINK("https://leilaoonline.net/lote/detalhe/293421", "2183")</f>
      </c>
      <c r="B120" s="4" t="s">
        <f>=HYPERLINK("https://leilaoonline.net/lote/detalhe/293421", " REBOQUE USICAMP RCI E1E18200; ANO 2002/2002. - FR16020767(3463). - LOC. RONDON/PR 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=HYPERLINK("https://leilaoonline.net/lote/detalhe/293407", "2184")</f>
      </c>
      <c r="B121" s="4" t="s">
        <f>=HYPERLINK("https://leilaoonline.net/lote/detalhe/293407", " REBOQUE RANDON RQ CA; ANO 1999/1999. - FR16020762. - LOC. RONDON/PR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=HYPERLINK("https://leilaoonline.net/lote/detalhe/292925", "2185")</f>
      </c>
      <c r="B122" s="4" t="s">
        <f>=HYPERLINK("https://leilaoonline.net/lote/detalhe/292925", " TRATOR CASE MXM 180; ANO 2008. - FR13090176. - LOC. RONDON/PR")</f>
      </c>
      <c r="C122" s="4" t="inlineStr">
        <is>
          <t>Vendido</t>
        </is>
      </c>
      <c r="D122" s="4" t="inlineStr">
        <is>
          <t>18</t>
        </is>
      </c>
      <c r="E122" s="5" t="inlineStr">
        <is>
          <t>37.000,00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=HYPERLINK("https://leilaoonline.net/lote/detalhe/292928", "2186")</f>
      </c>
      <c r="B123" s="4" t="s">
        <f>=HYPERLINK("https://leilaoonline.net/lote/detalhe/292928", " TRATOR VALTRA BH 185 I 4X4; ANO 2008; (S/PLAQUETA). - FR13090154. - LOC.RONDON/PR")</f>
      </c>
      <c r="C123" s="4" t="inlineStr">
        <is>
          <t>Vendido</t>
        </is>
      </c>
      <c r="D123" s="4" t="inlineStr">
        <is>
          <t>44</t>
        </is>
      </c>
      <c r="E123" s="5" t="inlineStr">
        <is>
          <t>73.000,00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=HYPERLINK("https://leilaoonline.net/lote/detalhe/292927", "2187")</f>
      </c>
      <c r="B124" s="4" t="s">
        <f>=HYPERLINK("https://leilaoonline.net/lote/detalhe/292927", " TRATOR VALTRA BH 185 I 4X4; ANO 2007. - FR13090151. - LOC.RONDON/PR")</f>
      </c>
      <c r="C124" s="4" t="inlineStr">
        <is>
          <t>Vendido</t>
        </is>
      </c>
      <c r="D124" s="4" t="inlineStr">
        <is>
          <t>40</t>
        </is>
      </c>
      <c r="E124" s="5" t="inlineStr">
        <is>
          <t>69.000,00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=HYPERLINK("https://leilaoonline.net/lote/detalhe/293473", "2188")</f>
      </c>
      <c r="B125" s="4" t="s">
        <f>=HYPERLINK("https://leilaoonline.net/lote/detalhe/293473", " CAIXOTE SUBSOLADOR. - FR15190007. - LOC. RONDON/PR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=HYPERLINK("https://leilaoonline.net/lote/detalhe/293424", "2189")</f>
      </c>
      <c r="B126" s="4" t="s">
        <f>=HYPERLINK("https://leilaoonline.net/lote/detalhe/293424", " TRANSBORDO VT10 BI TANDEM; ANO 2014. - FR15220138. - LOC. RONDON/PR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=HYPERLINK("https://leilaoonline.net/lote/detalhe/293431", "2190")</f>
      </c>
      <c r="B127" s="4" t="s">
        <f>=HYPERLINK("https://leilaoonline.net/lote/detalhe/293431", " TRANSBORDO VT10 BI TANDEM; ANO 2014. - FR15220244. - LOC. RONDON/PR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=HYPERLINK("https://leilaoonline.net/lote/detalhe/293432", "2191")</f>
      </c>
      <c r="B128" s="4" t="s">
        <f>=HYPERLINK("https://leilaoonline.net/lote/detalhe/293432", " TRANSBORDO VT10 BI TANDEM; ANO 2014. - FR15220208. - LOC. RONDON/PR")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=HYPERLINK("https://leilaoonline.net/lote/detalhe/292918", "2192")</f>
      </c>
      <c r="B129" s="4" t="s">
        <f>=HYPERLINK("https://leilaoonline.net/lote/detalhe/292918", " TRANSBORDO VT10 BI TANDEM; ANO 2014. - FR15220243. - LOC. RONDON/PR")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=HYPERLINK("https://leilaoonline.net/lote/detalhe/295153", "2193")</f>
      </c>
      <c r="B130" s="4" t="s">
        <f>=HYPERLINK("https://leilaoonline.net/lote/detalhe/295153", "CAMINHÃO SCANIA P124CB6X4NZ 420  (SUCATEADO) - ANO 2007/2007 - FR18271 - LOC. MOREIRA SALES/PR")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18.000,00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=HYPERLINK("https://leilaoonline.net/lote/detalhe/295155", "2194")</f>
      </c>
      <c r="B131" s="4" t="s">
        <f>=HYPERLINK("https://leilaoonline.net/lote/detalhe/295155", "TRANSBORDO VT10 BI TANDEM - ANO 2014 - FR15220217 - LOC. MOREIRA SALES/PR")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=HYPERLINK("https://leilaoonline.net/lote/detalhe/295156", "2195")</f>
      </c>
      <c r="B132" s="4" t="s">
        <f>=HYPERLINK("https://leilaoonline.net/lote/detalhe/295156", "TRANSBORDO VT10 BI TANDEM - ANO 2014 - FR15220210 - LOC. MOREIRA SALES/PR")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=HYPERLINK("https://leilaoonline.net/lote/detalhe/293046", "2200")</f>
      </c>
      <c r="B133" s="4" t="s">
        <f>=HYPERLINK("https://leilaoonline.net/lote/detalhe/293046", " TRATOR VALTRA 1280 PCR 4x4; ANO 2001. - FR7543. - LOC. CIDADE GAUCHA/PR")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22.000,00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=HYPERLINK("https://leilaoonline.net/lote/detalhe/293036", "2201")</f>
      </c>
      <c r="B134" s="4" t="s">
        <f>=HYPERLINK("https://leilaoonline.net/lote/detalhe/293036", " TRATOR VALTRA 1280 PCR 4x4; ANO 2004. - FR13010059. - LOC. CIDADE GAUCHA/PR")</f>
      </c>
      <c r="C134" s="4" t="inlineStr">
        <is>
          <t>Vendido</t>
        </is>
      </c>
      <c r="D134" s="4" t="inlineStr">
        <is>
          <t>45</t>
        </is>
      </c>
      <c r="E134" s="5" t="inlineStr">
        <is>
          <t>69.000,00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=HYPERLINK("https://leilaoonline.net/lote/detalhe/292897", "2202")</f>
      </c>
      <c r="B135" s="4" t="s">
        <f>=HYPERLINK("https://leilaoonline.net/lote/detalhe/292897", " PREPARADOR SOLO PENTA; ANO 2013. - FR30428. - LOC.CIDADE GAUCHA/PR")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=HYPERLINK("https://leilaoonline.net/lote/detalhe/292896", "2203")</f>
      </c>
      <c r="B136" s="4" t="s">
        <f>=HYPERLINK("https://leilaoonline.net/lote/detalhe/292896", " PREPARADOR SOLO PENTA; ANO 2013. - FR30441. - LOC.CIDADE GAUCHA/PR")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=HYPERLINK("https://leilaoonline.net/lote/detalhe/292884", "2204")</f>
      </c>
      <c r="B137" s="4" t="s">
        <f>=HYPERLINK("https://leilaoonline.net/lote/detalhe/292884", " TRATOR VALTRA 1280 PCR 4x4; ANO 2004. - FR13010061. - LOC.CIDADE GAUCHA/PR")</f>
      </c>
      <c r="C137" s="4" t="inlineStr">
        <is>
          <t>Vendido</t>
        </is>
      </c>
      <c r="D137" s="4" t="inlineStr">
        <is>
          <t>50</t>
        </is>
      </c>
      <c r="E137" s="5" t="inlineStr">
        <is>
          <t>64.000,00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=HYPERLINK("https://leilaoonline.net/lote/detalhe/293057", "2205")</f>
      </c>
      <c r="B138" s="4" t="s">
        <f>=HYPERLINK("https://leilaoonline.net/lote/detalhe/293057", " TRATOR VALTRA 1280 PCR 4x4; ANO 2004. - FR4895. - LOC. CIDADE GAUCHA/PR")</f>
      </c>
      <c r="C138" s="4" t="inlineStr">
        <is>
          <t>Vendido</t>
        </is>
      </c>
      <c r="D138" s="4" t="inlineStr">
        <is>
          <t>46</t>
        </is>
      </c>
      <c r="E138" s="5" t="inlineStr">
        <is>
          <t>79.000,00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=HYPERLINK("https://leilaoonline.net/lote/detalhe/292894", "2206")</f>
      </c>
      <c r="B139" s="4" t="s">
        <f>=HYPERLINK("https://leilaoonline.net/lote/detalhe/292894", " CICLONE EXTRATOR COLHEDORAS. - S/FR. - LOC.CIDADE GAUCHA/PR")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=HYPERLINK("https://leilaoonline.net/lote/detalhe/292891", "2207")</f>
      </c>
      <c r="B140" s="4" t="s">
        <f>=HYPERLINK("https://leilaoonline.net/lote/detalhe/292891", " ELEVADORES COLHEDORAS 7J0 305. - S/FR. - LOC.CIDADE GAUCHA/PR")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3.750,00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=HYPERLINK("https://leilaoonline.net/lote/detalhe/293808", "2208")</f>
      </c>
      <c r="B141" s="4" t="s">
        <f>=HYPERLINK("https://leilaoonline.net/lote/detalhe/293808", "TRATOR QUIEMADO. - S/FR. - CIDADE GAUCHA/PR")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=HYPERLINK("https://leilaoonline.net/lote/detalhe/292899", "2209")</f>
      </c>
      <c r="B142" s="4" t="s">
        <f>=HYPERLINK("https://leilaoonline.net/lote/detalhe/292899", " TRUCK ESTEIRA COLHEDORA. - S/FR. - LOC.CIDADE GAUCHA/PR")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=HYPERLINK("https://leilaoonline.net/lote/detalhe/292887", "2210")</f>
      </c>
      <c r="B143" s="4" t="s">
        <f>=HYPERLINK("https://leilaoonline.net/lote/detalhe/292887", " PULVERIZADOR JACTO CONDOR 800. - S/FR. - LOC.CIDADE GAUCHA/PR")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=HYPERLINK("https://leilaoonline.net/lote/detalhe/292904", "2211")</f>
      </c>
      <c r="B144" s="4" t="s">
        <f>=HYPERLINK("https://leilaoonline.net/lote/detalhe/292904", " PULVERIZADOR JACTO CONDOR 600. - S/FR. - LOC.CIDADE GAUCHA/PR")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=HYPERLINK("https://leilaoonline.net/lote/detalhe/292870", "2212")</f>
      </c>
      <c r="B145" s="4" t="s">
        <f>=HYPERLINK("https://leilaoonline.net/lote/detalhe/292870", " CONCHAS PÁ CARREGADEIRA E ESCAVADEIRA HIDRÁULICA. - S/FR. - LOC.CIDADE GAUCHA/PR")</f>
      </c>
      <c r="C145" s="4" t="inlineStr">
        <is>
          <t>Vendido</t>
        </is>
      </c>
      <c r="D145" s="4" t="inlineStr">
        <is>
          <t>10</t>
        </is>
      </c>
      <c r="E145" s="5" t="inlineStr">
        <is>
          <t>13.500,00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=HYPERLINK("https://leilaoonline.net/lote/detalhe/292898", "2213")</f>
      </c>
      <c r="B146" s="4" t="s">
        <f>=HYPERLINK("https://leilaoonline.net/lote/detalhe/292898", " PESOS TRATORES. - S/FR. - LOC.CIDADE GAUCHA/PR")</f>
      </c>
      <c r="C146" s="4" t="inlineStr">
        <is>
          <t>Vendido</t>
        </is>
      </c>
      <c r="D146" s="4" t="inlineStr">
        <is>
          <t>12</t>
        </is>
      </c>
      <c r="E146" s="5" t="inlineStr">
        <is>
          <t>6.500,00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=HYPERLINK("https://leilaoonline.net/lote/detalhe/292906", "2214")</f>
      </c>
      <c r="B147" s="4" t="s">
        <f>=HYPERLINK("https://leilaoonline.net/lote/detalhe/292906", " PLANTADEIRA DE CANA; ANO 2011. - FR15150015. - LOC.CIDADE GAUCHA/PR")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7.500,00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=HYPERLINK("https://leilaoonline.net/lote/detalhe/292900", "2215")</f>
      </c>
      <c r="B148" s="4" t="s">
        <f>=HYPERLINK("https://leilaoonline.net/lote/detalhe/292900", " PLANTADEIRA DE CANA; ANO 2011. - FR15150016. - LOC.CIDADE GAUCHA/PR")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7.500,00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=HYPERLINK("https://leilaoonline.net/lote/detalhe/293050", "2216")</f>
      </c>
      <c r="B149" s="4" t="s">
        <f>=HYPERLINK("https://leilaoonline.net/lote/detalhe/293050", " SEMI REBOQUE RANDON; ANO 1975/1975. - S/FR. - LOC.CIDADE GAUCHA/PR")</f>
      </c>
      <c r="C149" s="4" t="inlineStr">
        <is>
          <t>Vendido</t>
        </is>
      </c>
      <c r="D149" s="4" t="inlineStr">
        <is>
          <t>4</t>
        </is>
      </c>
      <c r="E149" s="5" t="inlineStr">
        <is>
          <t>6.500,00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=HYPERLINK("https://leilaoonline.net/lote/detalhe/293054", "2217")</f>
      </c>
      <c r="B150" s="4" t="s">
        <f>=HYPERLINK("https://leilaoonline.net/lote/detalhe/293054", " TRANSBORDO VT10 BI TANDEM; ANO 2014. - FR15220216. - LOC. CIDADE GAUCHA/PR")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=HYPERLINK("https://leilaoonline.net/lote/detalhe/293038", "2218")</f>
      </c>
      <c r="B151" s="4" t="s">
        <f>=HYPERLINK("https://leilaoonline.net/lote/detalhe/293038", " TRANSBORDO VT10 BI TANDEM; ANO 2014. - FR15220219. - LOC. CIDADE GAUCHA/PR")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=HYPERLINK("https://leilaoonline.net/lote/detalhe/292905", "2219")</f>
      </c>
      <c r="B152" s="4" t="s">
        <f>=HYPERLINK("https://leilaoonline.net/lote/detalhe/292905", " CRT BASC. DISTR. MUDA; ANO 2018. - FR15270003. - LOC.CIDADE GAUCHA/PR")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=HYPERLINK("https://leilaoonline.net/lote/detalhe/292912", "2220")</f>
      </c>
      <c r="B153" s="4" t="s">
        <f>=HYPERLINK("https://leilaoonline.net/lote/detalhe/292912", " CRT BASC. DISTR. MUDA; ANO 2018. - FR15270005. - LOC.CIDADE GAUCHA/PR")</f>
      </c>
      <c r="C153" s="4" t="inlineStr">
        <is>
          <t>Vendido</t>
        </is>
      </c>
      <c r="D153" s="4" t="inlineStr">
        <is>
          <t>19</t>
        </is>
      </c>
      <c r="E153" s="5" t="inlineStr">
        <is>
          <t>13.000,00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=HYPERLINK("https://leilaoonline.net/lote/detalhe/292903", "2221")</f>
      </c>
      <c r="B154" s="4" t="s">
        <f>=HYPERLINK("https://leilaoonline.net/lote/detalhe/292903", " CRT BASC. DISTR. MUDA; ANO 2018. - FR15270004. - LOC.CIDADE GAUCHA/PR")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12.000,00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=HYPERLINK("https://leilaoonline.net/lote/detalhe/293052", "2223")</f>
      </c>
      <c r="B155" s="4" t="s">
        <f>=HYPERLINK("https://leilaoonline.net/lote/detalhe/293052", " TRANSBORDO VT10 BI TANDEM; ANO 2015. - FR15220187(30457). - LOC.CIDADE GAUCHA/PR")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=HYPERLINK("https://leilaoonline.net/lote/detalhe/292890", "2224")</f>
      </c>
      <c r="B156" s="4" t="s">
        <f>=HYPERLINK("https://leilaoonline.net/lote/detalhe/292890", " CAMINHÃO VOLVO VM 330 6X4R; ANO 2018/2018: (S/MOTOR E CÂMBIO). -FR11070044. - LOC.CIDADE GAUCHA/PR")</f>
      </c>
      <c r="C156" s="4" t="inlineStr">
        <is>
          <t>Vendido</t>
        </is>
      </c>
      <c r="D156" s="4" t="inlineStr">
        <is>
          <t>15</t>
        </is>
      </c>
      <c r="E156" s="5" t="inlineStr">
        <is>
          <t>29.000,00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=HYPERLINK("https://leilaoonline.net/lote/detalhe/293037", "2225")</f>
      </c>
      <c r="B157" s="4" t="s">
        <f>=HYPERLINK("https://leilaoonline.net/lote/detalhe/293037", " TRANSBORDO VT10 BI TANDEM; ANO 2015. - FR15220186. - (30457). - LOC.CIDADE GAUCHA/PR")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11.000,00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=HYPERLINK("https://leilaoonline.net/lote/detalhe/293042", "2227")</f>
      </c>
      <c r="B158" s="4" t="s">
        <f>=HYPERLINK("https://leilaoonline.net/lote/detalhe/293042", " TRANSBORDO VT10 BI TANDEM; ANO 2015. - FR15220188. - LOC.CIDADE GAUCHA/PR")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=HYPERLINK("https://leilaoonline.net/lote/detalhe/293053", "2228")</f>
      </c>
      <c r="B159" s="4" t="s">
        <f>=HYPERLINK("https://leilaoonline.net/lote/detalhe/293053", " TRANSBORDO VT10 BI TANDEM; ANO 2013. - FR15220177. - LOC.CIDADE GAUCHA/PR")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=HYPERLINK("https://leilaoonline.net/lote/detalhe/293051", "2229")</f>
      </c>
      <c r="B160" s="4" t="s">
        <f>=HYPERLINK("https://leilaoonline.net/lote/detalhe/293051", " TRANSBORDO VT10 BI TANDEM; ANO 2013. - FR15220173. - LOC.CIDADE GAUCHA/PR")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=HYPERLINK("https://leilaoonline.net/lote/detalhe/293035", "2230")</f>
      </c>
      <c r="B161" s="4" t="s">
        <f>=HYPERLINK("https://leilaoonline.net/lote/detalhe/293035", " TRANSBORDO VT10 BI TANDEM; ANO 2014. - FR15220238. - LOC. CIDADE GAUCHA/PR")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=HYPERLINK("https://leilaoonline.net/lote/detalhe/293055", "2231")</f>
      </c>
      <c r="B162" s="4" t="s">
        <f>=HYPERLINK("https://leilaoonline.net/lote/detalhe/293055", " TRANSBORDO VT10 BI TANDEM; ANO 2014. - FR15220190. - LOC. CIDADE GAUCHA/PR")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=HYPERLINK("https://leilaoonline.net/lote/detalhe/293039", "2232")</f>
      </c>
      <c r="B163" s="4" t="s">
        <f>=HYPERLINK("https://leilaoonline.net/lote/detalhe/293039", " REBOQUE USICAMP RCI E1E18200: ANO 2011/2011. - FR16020599. - LOC. CIDADE GAUCHA/PR")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13.000,00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=HYPERLINK("https://leilaoonline.net/lote/detalhe/293034", "2233")</f>
      </c>
      <c r="B164" s="4" t="s">
        <f>=HYPERLINK("https://leilaoonline.net/lote/detalhe/293034", " REBOQUE USICAMP RCI E1E18200: ANO 2007/2007. - FR16020441. - LOC. CIDADE GAUCHA/PR")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13.000,00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=HYPERLINK("https://leilaoonline.net/lote/detalhe/293048", "2234")</f>
      </c>
      <c r="B165" s="4" t="s">
        <f>=HYPERLINK("https://leilaoonline.net/lote/detalhe/293048", " REBOQUE USICAMP RCI E1E18200; ANO 2011/2011. - FR16020597. - LOC.CIDADE GAUCHA/PR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=HYPERLINK("https://leilaoonline.net/lote/detalhe/293041", "2235")</f>
      </c>
      <c r="B166" s="4" t="s">
        <f>=HYPERLINK("https://leilaoonline.net/lote/detalhe/293041", " REBOQUE USICAMP RCI E1E18200; ANO 2011/2011. - FR16020604. - LOC. CIDADE GAUCHA/PR")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=HYPERLINK("https://leilaoonline.net/lote/detalhe/293045", "2236")</f>
      </c>
      <c r="B167" s="4" t="s">
        <f>=HYPERLINK("https://leilaoonline.net/lote/detalhe/293045", " REBOQUE USICAMP RCI E1E18200; ANO 2017/2017. - FR16020680. - LOC.CIDADE GAUCHA/PR")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=HYPERLINK("https://leilaoonline.net/lote/detalhe/293044", "2237")</f>
      </c>
      <c r="B168" s="4" t="s">
        <f>=HYPERLINK("https://leilaoonline.net/lote/detalhe/293044", " REBOQUE USICAMP RCI E1E18200; ANO 2011/2011. - FR16020610. - LOC. CIDADE GAUCHA/PR")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=HYPERLINK("https://leilaoonline.net/lote/detalhe/292923", "2238")</f>
      </c>
      <c r="B169" s="4" t="s">
        <f>=HYPERLINK("https://leilaoonline.net/lote/detalhe/292923", " REBOQUE USICAMP RCI E1E18200; ANO 2011/2011. - FR16020606. - LOC. CIDADE GAUCHA/PR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=HYPERLINK("https://leilaoonline.net/lote/detalhe/292914", "2239")</f>
      </c>
      <c r="B170" s="4" t="s">
        <f>=HYPERLINK("https://leilaoonline.net/lote/detalhe/292914", " REBOQUE USICAMP RCI E1E18200; ANO 2007/2007. - FR16020435. - LOC. CIDADE GAUCHA/PR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=HYPERLINK("https://leilaoonline.net/lote/detalhe/292871", "2240")</f>
      </c>
      <c r="B171" s="4" t="s">
        <f>=HYPERLINK("https://leilaoonline.net/lote/detalhe/292871", "REBOQUE USICAMP RCI E1E18200; ANO 2006/2006. - FR16020117. - LOC. CIDADE GAUCHA/PR 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14.000,00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=HYPERLINK("https://leilaoonline.net/lote/detalhe/293049", "2241")</f>
      </c>
      <c r="B172" s="4" t="s">
        <f>=HYPERLINK("https://leilaoonline.net/lote/detalhe/293049", " REBOQUE USICAMP RCI E1E18200; ANO 2003/2003. - FR16020044. - LOC. CIDADE GAUCHA/PR")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=HYPERLINK("https://leilaoonline.net/lote/detalhe/293043", "2242")</f>
      </c>
      <c r="B173" s="4" t="s">
        <f>=HYPERLINK("https://leilaoonline.net/lote/detalhe/293043", " REBOQUE USICAMP RCI E1E18200; ANO 2005/2005. - FR16020116. - LOC. CIDADE GAUCHA/PR")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=HYPERLINK("https://leilaoonline.net/lote/detalhe/292892", "2243")</f>
      </c>
      <c r="B174" s="4" t="s">
        <f>=HYPERLINK("https://leilaoonline.net/lote/detalhe/292892", " COLHEDORA JD 3522; ANO 2013: (S/MOTOR). - FR13020112. - LOC.CIDADE GAÚCHA/PR")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=HYPERLINK("https://leilaoonline.net/lote/detalhe/293058", "2245")</f>
      </c>
      <c r="B175" s="4" t="s">
        <f>=HYPERLINK("https://leilaoonline.net/lote/detalhe/293058", " TRATOR  VALTRA 1280 PCR 4x4; ANO 2004. - FR13010047. - LOC. CIDADE GAUCHA/PR")</f>
      </c>
      <c r="C175" s="4" t="inlineStr">
        <is>
          <t>Vendido</t>
        </is>
      </c>
      <c r="D175" s="4" t="inlineStr">
        <is>
          <t>30</t>
        </is>
      </c>
      <c r="E175" s="5" t="inlineStr">
        <is>
          <t>57.000,00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=HYPERLINK("https://leilaoonline.net/lote/detalhe/295158", "2246")</f>
      </c>
      <c r="B176" s="4" t="s">
        <f>=HYPERLINK("https://leilaoonline.net/lote/detalhe/295158", "CABINE DE MOTOCANA - LOC. CIDADE GAUCHA/PR")</f>
      </c>
      <c r="C176" s="4" t="inlineStr">
        <is>
          <t>Vendido</t>
        </is>
      </c>
      <c r="D176" s="4" t="inlineStr">
        <is>
          <t>9</t>
        </is>
      </c>
      <c r="E176" s="5" t="inlineStr">
        <is>
          <t>9.000,00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=HYPERLINK("https://leilaoonline.net/lote/detalhe/292872", "2247")</f>
      </c>
      <c r="B177" s="4" t="s">
        <f>=HYPERLINK("https://leilaoonline.net/lote/detalhe/292872", " TRATOR CASE MXM 180; ANO 2008; (MOTOR DESMONTADO). - FR13090179. - LOC.CIDADE GAUCHA/PR")</f>
      </c>
      <c r="C177" s="4" t="inlineStr">
        <is>
          <t>Vendido</t>
        </is>
      </c>
      <c r="D177" s="4" t="inlineStr">
        <is>
          <t>10</t>
        </is>
      </c>
      <c r="E177" s="5" t="inlineStr">
        <is>
          <t>24.000,00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=HYPERLINK("https://leilaoonline.net/lote/detalhe/292880", "2248")</f>
      </c>
      <c r="B178" s="4" t="s">
        <f>=HYPERLINK("https://leilaoonline.net/lote/detalhe/292880", " COLHEDORA JD 3522; ANO 2014: (MOTOR DESMONTADO). - FR13020116. - LOC. CIDADE GAUCHA/PR 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=HYPERLINK("https://leilaoonline.net/lote/detalhe/292875", "2249")</f>
      </c>
      <c r="B179" s="4" t="s">
        <f>=HYPERLINK("https://leilaoonline.net/lote/detalhe/292875", " TRATOR VALTRA BH210 I 4X4; ANO 2017. - FR13100230. - LOC.CIDADE GAUCHA/PR")</f>
      </c>
      <c r="C179" s="4" t="inlineStr">
        <is>
          <t>Vendido</t>
        </is>
      </c>
      <c r="D179" s="4" t="inlineStr">
        <is>
          <t>25</t>
        </is>
      </c>
      <c r="E179" s="5" t="inlineStr">
        <is>
          <t>74.000,00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=HYPERLINK("https://leilaoonline.net/lote/detalhe/292893", "2250")</f>
      </c>
      <c r="B180" s="4" t="s">
        <f>=HYPERLINK("https://leilaoonline.net/lote/detalhe/292893", " CAMINHÃO VOLVO VM 330 6X4R; ANO 2013/2013: (S/MOTOR E CÂMBIO). -FR11140086. - LOC.CIDADE GAUCHA/PR")</f>
      </c>
      <c r="C180" s="4" t="inlineStr">
        <is>
          <t>Não vendido</t>
        </is>
      </c>
      <c r="D180" s="4" t="inlineStr">
        <is>
          <t>10</t>
        </is>
      </c>
      <c r="E180" s="5" t="inlineStr">
        <is>
          <t>29.000,00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=HYPERLINK("https://leilaoonline.net/lote/detalhe/292901", "2251")</f>
      </c>
      <c r="B181" s="4" t="s">
        <f>=HYPERLINK("https://leilaoonline.net/lote/detalhe/292901", " HIDRO ROLL; ANO 2012. - FR15090027. - LOC.CIDADE GAUCHA/PR")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=HYPERLINK("https://leilaoonline.net/lote/detalhe/292881", "2252")</f>
      </c>
      <c r="B182" s="4" t="s">
        <f>=HYPERLINK("https://leilaoonline.net/lote/detalhe/292881", " TRATOR CASE MXM 180; ANO 2008. - FR13090208. - LOC.CIDADE GAUCHA/PR")</f>
      </c>
      <c r="C182" s="4" t="inlineStr">
        <is>
          <t>Vendido</t>
        </is>
      </c>
      <c r="D182" s="4" t="inlineStr">
        <is>
          <t>14</t>
        </is>
      </c>
      <c r="E182" s="5" t="inlineStr">
        <is>
          <t>33.000,00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=HYPERLINK("https://leilaoonline.net/lote/detalhe/292885", "2253")</f>
      </c>
      <c r="B183" s="4" t="s">
        <f>=HYPERLINK("https://leilaoonline.net/lote/detalhe/292885", " TRATOR CASE MX 135; ANO 2008. - FR13090222. - LOC.CIDADE GAUCHA/PR")</f>
      </c>
      <c r="C183" s="4" t="inlineStr">
        <is>
          <t>Vendido</t>
        </is>
      </c>
      <c r="D183" s="4" t="inlineStr">
        <is>
          <t>20</t>
        </is>
      </c>
      <c r="E183" s="5" t="inlineStr">
        <is>
          <t>39.000,00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=HYPERLINK("https://leilaoonline.net/lote/detalhe/293047", "2254")</f>
      </c>
      <c r="B184" s="4" t="s">
        <f>=HYPERLINK("https://leilaoonline.net/lote/detalhe/293047", " TRANSBORDO TANDEN; ANO 2014. - FR15220105(30099). - CIDADE GAUCHA/PR")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=HYPERLINK("https://leilaoonline.net/lote/detalhe/292888", "2255")</f>
      </c>
      <c r="B185" s="4" t="s">
        <f>=HYPERLINK("https://leilaoonline.net/lote/detalhe/292888", " TRATOR CASE MX 135I:ANO 2008. - FR13090220. - LOC.CIDADE GAUCHA/PR")</f>
      </c>
      <c r="C185" s="4" t="inlineStr">
        <is>
          <t>Não vendido</t>
        </is>
      </c>
      <c r="D185" s="4" t="inlineStr">
        <is>
          <t>26</t>
        </is>
      </c>
      <c r="E185" s="5" t="inlineStr">
        <is>
          <t>45.000,00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=HYPERLINK("https://leilaoonline.net/lote/detalhe/292889", "2256")</f>
      </c>
      <c r="B186" s="4" t="s">
        <f>=HYPERLINK("https://leilaoonline.net/lote/detalhe/292889", " TRATOR CASE MX 135I; ANO 2008. - FR13090219. - LOC.CIDADE GAUCHA/PR")</f>
      </c>
      <c r="C186" s="4" t="inlineStr">
        <is>
          <t>Vendido</t>
        </is>
      </c>
      <c r="D186" s="4" t="inlineStr">
        <is>
          <t>24</t>
        </is>
      </c>
      <c r="E186" s="5" t="inlineStr">
        <is>
          <t>43.000,00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=HYPERLINK("https://leilaoonline.net/lote/detalhe/292895", "2257")</f>
      </c>
      <c r="B187" s="4" t="s">
        <f>=HYPERLINK("https://leilaoonline.net/lote/detalhe/292895", " TRATOR CASE MXM 180; ANO 2008. - FR13090207. - LOC.CIDADE GAUCHA/PR")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39.000,00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=HYPERLINK("https://leilaoonline.net/lote/detalhe/293056", "2258")</f>
      </c>
      <c r="B188" s="4" t="s">
        <f>=HYPERLINK("https://leilaoonline.net/lote/detalhe/293056", " REBOQUE USICAMP RCI E1E18200; ANO 2006/2006. - FR16020568. - LOC. CIDADE GAUCHA/PR")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13.000,00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=HYPERLINK("https://leilaoonline.net/lote/detalhe/292908", "2259")</f>
      </c>
      <c r="B189" s="4" t="s">
        <f>=HYPERLINK("https://leilaoonline.net/lote/detalhe/292908", " REBOQUE USICAMP RCI E1E18200; ANO 2004/2004. - FR16020062. - LOC. CIDADE GAUCHA/PR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=HYPERLINK("https://leilaoonline.net/lote/detalhe/292907", "2260")</f>
      </c>
      <c r="B190" s="4" t="s">
        <f>=HYPERLINK("https://leilaoonline.net/lote/detalhe/292907", " REBOQUE USICAMP RCI E1E18200; ANO 2003/2003. - FR16020045. - LOC. CIDADE GAUCHA/PR 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11.000,00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=HYPERLINK("https://leilaoonline.net/lote/detalhe/292915", "2261")</f>
      </c>
      <c r="B191" s="4" t="s">
        <f>=HYPERLINK("https://leilaoonline.net/lote/detalhe/292915", " REBOQUE USICAMP RCI E1E18200; ANO 2007/2007. - FR16020438. - LOC. CIDADE GAUCHA/PR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11.000,00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=HYPERLINK("https://leilaoonline.net/lote/detalhe/292902", "2262")</f>
      </c>
      <c r="B192" s="4" t="s">
        <f>=HYPERLINK("https://leilaoonline.net/lote/detalhe/292902", " ESCAVADEIRA JCB JS210SC; ANO 2020. - FR13030046. - LOC.CIDADE GAÚCHA/PR")</f>
      </c>
      <c r="C192" s="4" t="inlineStr">
        <is>
          <t>Vendido</t>
        </is>
      </c>
      <c r="D192" s="4" t="inlineStr">
        <is>
          <t>134</t>
        </is>
      </c>
      <c r="E192" s="5" t="inlineStr">
        <is>
          <t>214.000,00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=HYPERLINK("https://leilaoonline.net/lote/detalhe/293809", "2263")</f>
      </c>
      <c r="B193" s="4" t="s">
        <f>=HYPERLINK("https://leilaoonline.net/lote/detalhe/293809", "CAMINHÃO M. BENZ 1718; ANO 2010/2010. - FR11010012. - LOC. CIDADE GAUCHA/PR")</f>
      </c>
      <c r="C193" s="4" t="inlineStr">
        <is>
          <t>Vendido</t>
        </is>
      </c>
      <c r="D193" s="4" t="inlineStr">
        <is>
          <t>56</t>
        </is>
      </c>
      <c r="E193" s="5" t="inlineStr">
        <is>
          <t>93.000,00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=HYPERLINK("https://leilaoonline.net/lote/detalhe/293812", "2264")</f>
      </c>
      <c r="B194" s="4" t="s">
        <f>=HYPERLINK("https://leilaoonline.net/lote/detalhe/293812", "CAMINHÃO VOLVO FH 520 6X4T; ANO 2011/2011. - FR11160016. - LOC. CIDADE GAUCHA/PR")</f>
      </c>
      <c r="C194" s="4" t="inlineStr">
        <is>
          <t>Vendido</t>
        </is>
      </c>
      <c r="D194" s="4" t="inlineStr">
        <is>
          <t>53</t>
        </is>
      </c>
      <c r="E194" s="5" t="inlineStr">
        <is>
          <t>86.000,00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=HYPERLINK("https://leilaoonline.net/lote/detalhe/295161", "2265")</f>
      </c>
      <c r="B195" s="4" t="s">
        <f>=HYPERLINK("https://leilaoonline.net/lote/detalhe/295161", "TRANSBORDO VT10 BI TANDEM - ANO 2011 - FR30413 - LOC. CIDADE GAUCHA/PR")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=HYPERLINK("https://leilaoonline.net/lote/detalhe/295162", "2266")</f>
      </c>
      <c r="B196" s="4" t="s">
        <f>=HYPERLINK("https://leilaoonline.net/lote/detalhe/295162", "TRANSBORDO AUTODESC AGR-T - ANO 2018 - FR15220111 - LOC. CIDADE GAUCHA/PR")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=HYPERLINK("https://leilaoonline.net/lote/detalhe/295164", "2267")</f>
      </c>
      <c r="B197" s="4" t="s">
        <f>=HYPERLINK("https://leilaoonline.net/lote/detalhe/295164", "TRANSBORDO VT10 BI TANDEM - ANO 2011 - FR15220169 - LOC. CIDADE GAUCHA/PR")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=HYPERLINK("https://leilaoonline.net/lote/detalhe/294023", "2268")</f>
      </c>
      <c r="B198" s="4" t="s">
        <f>=HYPERLINK("https://leilaoonline.net/lote/detalhe/294023", "REBOQUE USICAMP RCI E1E18200; ANO 2011/2011. - FR16020616. - LOC.CIDADE GAUCHA/PR")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=HYPERLINK("https://leilaoonline.net/lote/detalhe/295191", "2269")</f>
      </c>
      <c r="B199" s="4" t="s">
        <f>=HYPERLINK("https://leilaoonline.net/lote/detalhe/295191", "CAMINHÃO M.BENZ 710 - ANO 2009/2009 - FR11100069 (19037) - LOC. UMUARAMA/PR")</f>
      </c>
      <c r="C199" s="4" t="inlineStr">
        <is>
          <t>Vendido</t>
        </is>
      </c>
      <c r="D199" s="4" t="inlineStr">
        <is>
          <t>26</t>
        </is>
      </c>
      <c r="E199" s="5" t="inlineStr">
        <is>
          <t>81.000,00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=HYPERLINK("https://leilaoonline.net/lote/detalhe/295192", "2270")</f>
      </c>
      <c r="B200" s="4" t="s">
        <f>=HYPERLINK("https://leilaoonline.net/lote/detalhe/295192", "CAMINHÃO M.BENZ ATRON 1719 - ANO 2014/2014 - FR19038 - LOC. UMUARAMA/PR")</f>
      </c>
      <c r="C200" s="4" t="inlineStr">
        <is>
          <t>Vendido</t>
        </is>
      </c>
      <c r="D200" s="4" t="inlineStr">
        <is>
          <t>36</t>
        </is>
      </c>
      <c r="E200" s="5" t="inlineStr">
        <is>
          <t>65.000,00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=HYPERLINK("https://leilaoonline.net/lote/detalhe/295194", "2271")</f>
      </c>
      <c r="B201" s="4" t="s">
        <f>=HYPERLINK("https://leilaoonline.net/lote/detalhe/295194", "PREPARADOR SOLO PENTA - ANO 2014 - FR31216 - LOC. UMUARAMA/PR")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1.250,00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=HYPERLINK("https://leilaoonline.net/lote/detalhe/295195", "2272")</f>
      </c>
      <c r="B202" s="4" t="s">
        <f>=HYPERLINK("https://leilaoonline.net/lote/detalhe/295195", "PREPARADOR SOLO PENTA - ANO 2011 - FR31578 - LOC. UMUARAMA/PR")</f>
      </c>
      <c r="C202" s="4" t="inlineStr">
        <is>
          <t>Vendido</t>
        </is>
      </c>
      <c r="D202" s="4" t="inlineStr">
        <is>
          <t>11</t>
        </is>
      </c>
      <c r="E202" s="5" t="inlineStr">
        <is>
          <t>3.500,00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=HYPERLINK("https://leilaoonline.net/lote/detalhe/295197", "2273")</f>
      </c>
      <c r="B203" s="4" t="s">
        <f>=HYPERLINK("https://leilaoonline.net/lote/detalhe/295197", "PREPARADOR SOLO PENTA - ANO 2013 - FR31445 - LOC. UMUARAMA/PR")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=HYPERLINK("https://leilaoonline.net/lote/detalhe/295198", "2274")</f>
      </c>
      <c r="B204" s="4" t="s">
        <f>=HYPERLINK("https://leilaoonline.net/lote/detalhe/295198", "PLAINAS/PAS TRATORES - ANO 2014 - FR30794 - LOC. UMUARAMA/PR")</f>
      </c>
      <c r="C204" s="4" t="inlineStr">
        <is>
          <t>Vendido</t>
        </is>
      </c>
      <c r="D204" s="4" t="inlineStr">
        <is>
          <t>51</t>
        </is>
      </c>
      <c r="E204" s="5" t="inlineStr">
        <is>
          <t>40.000,00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=HYPERLINK("https://leilaoonline.net/lote/detalhe/295200", "2275")</f>
      </c>
      <c r="B205" s="4" t="s">
        <f>=HYPERLINK("https://leilaoonline.net/lote/detalhe/295200", "R/FEDERAL DF - ANO 2013/2013 - FR30826 - LOC. UMUARAMA/PR")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=HYPERLINK("https://leilaoonline.net/lote/detalhe/295201", "2276")</f>
      </c>
      <c r="B206" s="4" t="s">
        <f>=HYPERLINK("https://leilaoonline.net/lote/detalhe/295201", "R/FEDERAL DF - ANO 2013/2013 - FR30825 - LOC. UMUARAMA/PR")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=HYPERLINK("https://leilaoonline.net/lote/detalhe/295202", "2277")</f>
      </c>
      <c r="B207" s="4" t="s">
        <f>=HYPERLINK("https://leilaoonline.net/lote/detalhe/295202", "R/FEDERAL DF - ANO 2013/2013 - FR30824 - LOC. UMUARAMA/PR")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=HYPERLINK("https://leilaoonline.net/lote/detalhe/295207", "2278")</f>
      </c>
      <c r="B208" s="4" t="s">
        <f>=HYPERLINK("https://leilaoonline.net/lote/detalhe/295207", "R/FEDERAL DF - ANO 2013/2013 - FR30827 - LOC. UMUARAMA/PR")</f>
      </c>
      <c r="C208" s="4" t="inlineStr">
        <is>
          <t>Vendido</t>
        </is>
      </c>
      <c r="D208" s="4" t="inlineStr">
        <is>
          <t>3</t>
        </is>
      </c>
      <c r="E208" s="5" t="inlineStr">
        <is>
          <t>2.500,00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=HYPERLINK("https://leilaoonline.net/lote/detalhe/295209", "2279")</f>
      </c>
      <c r="B209" s="4" t="s">
        <f>=HYPERLINK("https://leilaoonline.net/lote/detalhe/295209", "COLHEDORA JD 3520 - ANO 2009 - FR19169 - LOC. UMUARAMA/PR")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=HYPERLINK("https://leilaoonline.net/lote/detalhe/295215", "2281")</f>
      </c>
      <c r="B210" s="4" t="s">
        <f>=HYPERLINK("https://leilaoonline.net/lote/detalhe/295215", "COLHEDORA JD 3520 - ANO 2009 - FR19161 - LOC. UMUARAMA/PR")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=HYPERLINK("https://leilaoonline.net/lote/detalhe/295211", "2282")</f>
      </c>
      <c r="B211" s="4" t="s">
        <f>=HYPERLINK("https://leilaoonline.net/lote/detalhe/295211", "TRANSBORDO VT10 BI TANDEM - ANO 2013 - FR15220352 - LOC. UMUARAMA/PR")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=HYPERLINK("https://leilaoonline.net/lote/detalhe/295213", "2283")</f>
      </c>
      <c r="B212" s="4" t="s">
        <f>=HYPERLINK("https://leilaoonline.net/lote/detalhe/295213", "TRANSBORDO VT10 BI TANDEM - ANO 2013 - FR15220389 - LOC. UMUARAMA/PR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=HYPERLINK("https://leilaoonline.net/lote/detalhe/295107", "2284")</f>
      </c>
      <c r="B213" s="4" t="s">
        <f>=HYPERLINK("https://leilaoonline.net/lote/detalhe/295107", "TRANSBORDO VT10 BI TANDEM - ANO 2014 - FR15220215 (532) - LOC. MOREIRA SALES/PR")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=HYPERLINK("https://leilaoonline.net/lote/detalhe/295111", "2285")</f>
      </c>
      <c r="B214" s="4" t="s">
        <f>=HYPERLINK("https://leilaoonline.net/lote/detalhe/295111", "TRANSBORDO VT10 BI TANDEM - ANO 2014 - FR30695 (474) - LOC. MOREIRA SALES/PR")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=HYPERLINK("https://leilaoonline.net/lote/detalhe/295143", "2286")</f>
      </c>
      <c r="B215" s="4" t="s">
        <f>=HYPERLINK("https://leilaoonline.net/lote/detalhe/295143", "TRANSBORDO VT10 BI TANDEM - ANO 2014 - FR15220237 - LOC. MOREIRA SALES/PR")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=HYPERLINK("https://leilaoonline.net/lote/detalhe/295144", "2287")</f>
      </c>
      <c r="B216" s="4" t="s">
        <f>=HYPERLINK("https://leilaoonline.net/lote/detalhe/295144", "TRANSBORDO VT10 BI TANDEM - ANO 2017 - FR15220346 - LOC. MOREIRA SALES/PR")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=HYPERLINK("https://leilaoonline.net/lote/detalhe/295114", "2288")</f>
      </c>
      <c r="B217" s="4" t="s">
        <f>=HYPERLINK("https://leilaoonline.net/lote/detalhe/295114", "TRANSBORDO VT10 BI TANDEM - ANO 2014 - FR30703 (522) - LOC. MOREIRA SALES/PR")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=HYPERLINK("https://leilaoonline.net/lote/detalhe/295116", "2289")</f>
      </c>
      <c r="B218" s="4" t="s">
        <f>=HYPERLINK("https://leilaoonline.net/lote/detalhe/295116", "TRANSBORDO VT10 BI TANDEM - ANO 2011 - FR31372 - LOC. MOREIRA SALES/PR")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=HYPERLINK("https://leilaoonline.net/lote/detalhe/295112", "2290")</f>
      </c>
      <c r="B219" s="4" t="s">
        <f>=HYPERLINK("https://leilaoonline.net/lote/detalhe/295112", "TRANSBORDO VT10 BI TANDEM - ANO 2014 - FR30701 (520) - LOC. MOREIRA SALES/PR")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=HYPERLINK("https://leilaoonline.net/lote/detalhe/295146", "2291")</f>
      </c>
      <c r="B220" s="4" t="s">
        <f>=HYPERLINK("https://leilaoonline.net/lote/detalhe/295146", "TRANSBORDO VT10 BI TANDEM - ANO 2013 - FR15220377 - LOC. MOREIRA SALES/PR")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=HYPERLINK("https://leilaoonline.net/lote/detalhe/295147", "2292")</f>
      </c>
      <c r="B221" s="4" t="s">
        <f>=HYPERLINK("https://leilaoonline.net/lote/detalhe/295147", "TRANSBORDO VT10 BI TANDEM - ANO 2014 - FR15220553 (30672) - LOC. MOREIRA SALES/PR")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=HYPERLINK("https://leilaoonline.net/lote/detalhe/295140", "2293")</f>
      </c>
      <c r="B222" s="4" t="s">
        <f>=HYPERLINK("https://leilaoonline.net/lote/detalhe/295140", "DIST TORTA FILT SPANDE - ANO 2013 - FR15120009 - LOC. MOREIRA SALES/PR")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=HYPERLINK("https://leilaoonline.net/lote/detalhe/295115", "2294")</f>
      </c>
      <c r="B223" s="4" t="s">
        <f>=HYPERLINK("https://leilaoonline.net/lote/detalhe/295115", "PLAINAS/PAS TRATORES - ANO 2014 - FR30729 - LOC. MOREIRA SALES/PR")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=HYPERLINK("https://leilaoonline.net/lote/detalhe/295108", "2295")</f>
      </c>
      <c r="B224" s="4" t="s">
        <f>=HYPERLINK("https://leilaoonline.net/lote/detalhe/295108", "CAMINHÃO VOLVO VM 330 6X4R - ANO 2013/2013 - FR18280 - (VENDA SEM MOTOR E SEM CÂMBIO) - LOC. MOREIRA SALES/PR")</f>
      </c>
      <c r="C224" s="4" t="inlineStr">
        <is>
          <t>Não vendido</t>
        </is>
      </c>
      <c r="D224" s="4" t="inlineStr">
        <is>
          <t>8</t>
        </is>
      </c>
      <c r="E224" s="5" t="inlineStr">
        <is>
          <t>27.000,00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=HYPERLINK("https://leilaoonline.net/lote/detalhe/295109", "2296")</f>
      </c>
      <c r="B225" s="4" t="s">
        <f>=HYPERLINK("https://leilaoonline.net/lote/detalhe/295109", "CAMINHÃO VOLVO VM 330 6X4R - ANO 2013/2013 - FR18285 - (SEM CÂMBIO) - LOC. MOREIRA SALES/PR")</f>
      </c>
      <c r="C225" s="4" t="inlineStr">
        <is>
          <t>Vendido</t>
        </is>
      </c>
      <c r="D225" s="4" t="inlineStr">
        <is>
          <t>48</t>
        </is>
      </c>
      <c r="E225" s="5" t="inlineStr">
        <is>
          <t>67.000,00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=HYPERLINK("https://leilaoonline.net/lote/detalhe/295141", "2297")</f>
      </c>
      <c r="B226" s="4" t="s">
        <f>=HYPERLINK("https://leilaoonline.net/lote/detalhe/295141", "TRANSBORDO VT10 BI TANDEM - ANO 2014 - FR15220232 - LOC. MOREIRA SALES/PR")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=HYPERLINK("https://leilaoonline.net/lote/detalhe/293783", "2300")</f>
      </c>
      <c r="B227" s="4" t="s">
        <f>=HYPERLINK("https://leilaoonline.net/lote/detalhe/293783", " TRATOR VALTRA BH 205 I; ANO 2012. - FR17611. - LOC. ELDORADO/MS")</f>
      </c>
      <c r="C227" s="4" t="inlineStr">
        <is>
          <t>Vendido</t>
        </is>
      </c>
      <c r="D227" s="4" t="inlineStr">
        <is>
          <t>21</t>
        </is>
      </c>
      <c r="E227" s="5" t="inlineStr">
        <is>
          <t>51.000,00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=HYPERLINK("https://leilaoonline.net/lote/detalhe/293784", "2301")</f>
      </c>
      <c r="B228" s="4" t="s">
        <f>=HYPERLINK("https://leilaoonline.net/lote/detalhe/293784", " TRANSBORDO VT10 BI TANDEM; ANO 2017. - FR15220431. - LOC. ELDORADO/MS")</f>
      </c>
      <c r="C228" s="4" t="inlineStr">
        <is>
          <t>Vendido</t>
        </is>
      </c>
      <c r="D228" s="4" t="inlineStr">
        <is>
          <t>3</t>
        </is>
      </c>
      <c r="E228" s="5" t="inlineStr">
        <is>
          <t>12.000,00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=HYPERLINK("https://leilaoonline.net/lote/detalhe/293781", "2302")</f>
      </c>
      <c r="B229" s="4" t="s">
        <f>=HYPERLINK("https://leilaoonline.net/lote/detalhe/293781", " TRANSBORDO VT10 BI TANDEM; ANO 2017. - FR15220426. - LOC.ELDORADO/MS")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=HYPERLINK("https://leilaoonline.net/lote/detalhe/293786", "2303")</f>
      </c>
      <c r="B230" s="4" t="s">
        <f>=HYPERLINK("https://leilaoonline.net/lote/detalhe/293786", " TRANSBORDO VT10 BI TANDEM; ANO 2017. - FR15220446. - LOC. ELDORADO/MS")</f>
      </c>
      <c r="C230" s="4" t="inlineStr">
        <is>
          <t>Vendido</t>
        </is>
      </c>
      <c r="D230" s="4" t="inlineStr">
        <is>
          <t>2</t>
        </is>
      </c>
      <c r="E230" s="5" t="inlineStr">
        <is>
          <t>11.000,00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=HYPERLINK("https://leilaoonline.net/lote/detalhe/293790", "2304")</f>
      </c>
      <c r="B231" s="4" t="s">
        <f>=HYPERLINK("https://leilaoonline.net/lote/detalhe/293790", " TRATOR JD 7815; ANO 2009. - FR13090271. - LOC. ELDORADO/MS")</f>
      </c>
      <c r="C231" s="4" t="inlineStr">
        <is>
          <t>Vendido</t>
        </is>
      </c>
      <c r="D231" s="4" t="inlineStr">
        <is>
          <t>25</t>
        </is>
      </c>
      <c r="E231" s="5" t="inlineStr">
        <is>
          <t>54.000,00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=HYPERLINK("https://leilaoonline.net/lote/detalhe/293780", "2305")</f>
      </c>
      <c r="B232" s="4" t="s">
        <f>=HYPERLINK("https://leilaoonline.net/lote/detalhe/293780", " GRADE SEMI PESADA; ANO 2012. - FR30617. - LOC.ELDORADO/MS")</f>
      </c>
      <c r="C232" s="4" t="inlineStr">
        <is>
          <t>Vendido</t>
        </is>
      </c>
      <c r="D232" s="4" t="inlineStr">
        <is>
          <t>18</t>
        </is>
      </c>
      <c r="E232" s="5" t="inlineStr">
        <is>
          <t>7.250,00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=HYPERLINK("https://leilaoonline.net/lote/detalhe/293787", "2306")</f>
      </c>
      <c r="B233" s="4" t="s">
        <f>=HYPERLINK("https://leilaoonline.net/lote/detalhe/293787", " PÁ CARREGADEIRA CAT 938H; ANO 2012. - FR13050091. - LOC.ELDORADO/MS")</f>
      </c>
      <c r="C233" s="4" t="inlineStr">
        <is>
          <t>Vendido</t>
        </is>
      </c>
      <c r="D233" s="4" t="inlineStr">
        <is>
          <t>64</t>
        </is>
      </c>
      <c r="E233" s="5" t="inlineStr">
        <is>
          <t>121.000,00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=HYPERLINK("https://leilaoonline.net/lote/detalhe/293785", "2307")</f>
      </c>
      <c r="B234" s="4" t="s">
        <f>=HYPERLINK("https://leilaoonline.net/lote/detalhe/293785", " PÁ CARREGADEIRA CAT 938H; ANO 2012. - FR13050092. - LOC.ELDORADO/MS")</f>
      </c>
      <c r="C234" s="4" t="inlineStr">
        <is>
          <t>Vendido</t>
        </is>
      </c>
      <c r="D234" s="4" t="inlineStr">
        <is>
          <t>84</t>
        </is>
      </c>
      <c r="E234" s="5" t="inlineStr">
        <is>
          <t>130.000,00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=HYPERLINK("https://leilaoonline.net/lote/detalhe/293782", "2308")</f>
      </c>
      <c r="B235" s="4" t="s">
        <f>=HYPERLINK("https://leilaoonline.net/lote/detalhe/293782", " TRATOR VALTRA BH 205 I; ANO 2012. - FR13100245. - LOC. ELDORADO/MS")</f>
      </c>
      <c r="C235" s="4" t="inlineStr">
        <is>
          <t>Vendido</t>
        </is>
      </c>
      <c r="D235" s="4" t="inlineStr">
        <is>
          <t>18</t>
        </is>
      </c>
      <c r="E235" s="5" t="inlineStr">
        <is>
          <t>37.000,00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=HYPERLINK("https://leilaoonline.net/lote/detalhe/293788", "2309")</f>
      </c>
      <c r="B236" s="4" t="s">
        <f>=HYPERLINK("https://leilaoonline.net/lote/detalhe/293788", " TRATOR VALTRA BH 205 I; ANO 2012. - FR13100244. - LOC. ELDORADO/MS")</f>
      </c>
      <c r="C236" s="4" t="inlineStr">
        <is>
          <t>Vendido</t>
        </is>
      </c>
      <c r="D236" s="4" t="inlineStr">
        <is>
          <t>45</t>
        </is>
      </c>
      <c r="E236" s="5" t="inlineStr">
        <is>
          <t>74.000,00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=HYPERLINK("https://leilaoonline.net/lote/detalhe/293789", "2310")</f>
      </c>
      <c r="B237" s="4" t="s">
        <f>=HYPERLINK("https://leilaoonline.net/lote/detalhe/293789", " DISTRIB ADUBO LEVANTE; ANO 2013. - FR15110030. - LOC.ELDORADO/MS")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2.000,00</t>
        </is>
      </c>
      <c r="F2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2026-06-12T10:54:10.00Z</dcterms:created>
  <dc:creator>Tellks Tecnologia</dc:creator>
  <cp:revision>0</cp:revision>
</cp:coreProperties>
</file>