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58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Santana 06 • CR-V EXL • Kicks 18 • Toro 20 • Tracker 24 • Gol 10 • Ford Ka • Citycom • Out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23/07/2025 15:00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=HYPERLINK("https://leilaoonline.net/lote/detalhe/288634", "003")</f>
      </c>
      <c r="B11" s="4" t="s">
        <f>=HYPERLINK("https://leilaoonline.net/lote/detalhe/288634", "veja o vídeo!! I/FORD RANGER XLSCD4A22C; 2023/2023; BRANCA; DIESEL - FUNCIONANDO - IPVA 2025 OK")</f>
      </c>
      <c r="C11" s="4" t="inlineStr">
        <is>
          <t>Não vendido</t>
        </is>
      </c>
      <c r="D11" s="4" t="inlineStr">
        <is>
          <t>43</t>
        </is>
      </c>
      <c r="E11" s="5" t="inlineStr">
        <is>
          <t>122.500,00</t>
        </is>
      </c>
      <c r="F11" s="4" t="inlineStr">
        <is>
          <t>1750.00</t>
        </is>
      </c>
    </row>
    <row collapsed="false" customFormat="false" customHeight="false" hidden="false" ht="12.1" outlineLevel="0" r="12">
      <c r="A12" s="5" t="s">
        <f>=HYPERLINK("https://leilaoonline.net/lote/detalhe/288805", "004")</f>
      </c>
      <c r="B12" s="4" t="s">
        <f>=HYPERLINK("https://leilaoonline.net/lote/detalhe/288805", "veja o vídeo!! GM/CORSA ST; 2000/2001; VERMELHA; GASOLINA - FUNCIONANDO ")</f>
      </c>
      <c r="C12" s="4" t="inlineStr">
        <is>
          <t>Não vendido</t>
        </is>
      </c>
      <c r="D12" s="4" t="inlineStr">
        <is>
          <t>3</t>
        </is>
      </c>
      <c r="E12" s="5" t="inlineStr">
        <is>
          <t>11.500,00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=HYPERLINK("https://leilaoonline.net/lote/detalhe/288045", "005")</f>
      </c>
      <c r="B13" s="4" t="s">
        <f>=HYPERLINK("https://leilaoonline.net/lote/detalhe/288045", "veja o vídeo!! I/HONDA CR-V EXL; 2008/2008; PRATA; GASOLINA - FUNCIONANDO - IPVA 2025 OK")</f>
      </c>
      <c r="C13" s="4" t="inlineStr">
        <is>
          <t>Não vendido</t>
        </is>
      </c>
      <c r="D13" s="4" t="inlineStr">
        <is>
          <t>2</t>
        </is>
      </c>
      <c r="E13" s="5" t="inlineStr">
        <is>
          <t>17.500,00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=HYPERLINK("https://leilaoonline.net/lote/detalhe/288802", "007")</f>
      </c>
      <c r="B14" s="4" t="s">
        <f>=HYPERLINK("https://leilaoonline.net/lote/detalhe/288802", "veja o vídeo!! I/BMW 320I; 2019/2020; PRETA; GASOLINA - FUNC. - FIPE APROX.: R$ 202.820,00")</f>
      </c>
      <c r="C14" s="4" t="inlineStr">
        <is>
          <t>Não vendido</t>
        </is>
      </c>
      <c r="D14" s="4" t="inlineStr">
        <is>
          <t>21</t>
        </is>
      </c>
      <c r="E14" s="5" t="inlineStr">
        <is>
          <t>80.000,00</t>
        </is>
      </c>
      <c r="F14" s="4" t="inlineStr">
        <is>
          <t>1750.00</t>
        </is>
      </c>
    </row>
    <row collapsed="false" customFormat="false" customHeight="false" hidden="false" ht="12.1" outlineLevel="0" r="15">
      <c r="A15" s="5" t="s">
        <f>=HYPERLINK("https://leilaoonline.net/lote/detalhe/288040", "010")</f>
      </c>
      <c r="B15" s="4" t="s">
        <f>=HYPERLINK("https://leilaoonline.net/lote/detalhe/288040", "veja o vídeo!! VW/SANTANA PATRULHEIRO; 2006/2006; VERMELHA; GASOLINA - FUNCIONANDO - LEGALIZADO")</f>
      </c>
      <c r="C15" s="4" t="inlineStr">
        <is>
          <t>Não vendido</t>
        </is>
      </c>
      <c r="D15" s="4" t="inlineStr">
        <is>
          <t>2</t>
        </is>
      </c>
      <c r="E15" s="5" t="inlineStr">
        <is>
          <t>11.000,00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=HYPERLINK("https://leilaoonline.net/lote/detalhe/288041", "013")</f>
      </c>
      <c r="B16" s="4" t="s">
        <f>=HYPERLINK("https://leilaoonline.net/lote/detalhe/288041", "NISSAN/KICKS SL CVT; 2018/2018; PRETA; ALCO./GASOL. - FUNCIONANDO - IPVA 2025 OK")</f>
      </c>
      <c r="C16" s="4" t="inlineStr">
        <is>
          <t>Não vendido</t>
        </is>
      </c>
      <c r="D16" s="4" t="inlineStr">
        <is>
          <t>2</t>
        </is>
      </c>
      <c r="E16" s="5" t="inlineStr">
        <is>
          <t>30.500,00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=HYPERLINK("https://leilaoonline.net/lote/detalhe/288048", "015")</f>
      </c>
      <c r="B17" s="4" t="s">
        <f>=HYPERLINK("https://leilaoonline.net/lote/detalhe/288048", "veja o vídeo!! FIAT/TORO FREEDOM AT6; 2019/2020; BRANCA; ALCO./GASOL. - FUNC. - FIPE APROX.: R$ 91.242,00")</f>
      </c>
      <c r="C17" s="4" t="inlineStr">
        <is>
          <t>Não vendido</t>
        </is>
      </c>
      <c r="D17" s="4" t="inlineStr">
        <is>
          <t>53</t>
        </is>
      </c>
      <c r="E17" s="5" t="inlineStr">
        <is>
          <t>51.000,00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=HYPERLINK("https://leilaoonline.net/lote/detalhe/288803", "017")</f>
      </c>
      <c r="B18" s="4" t="s">
        <f>=HYPERLINK("https://leilaoonline.net/lote/detalhe/288803", "RENAULT/LOGAN EXP 1016V; 2012/2012; PRATA; ALCO./GASOL. - FUNCIONANDO")</f>
      </c>
      <c r="C18" s="4" t="inlineStr">
        <is>
          <t>Não vendido</t>
        </is>
      </c>
      <c r="D18" s="4" t="inlineStr">
        <is>
          <t>9</t>
        </is>
      </c>
      <c r="E18" s="5" t="inlineStr">
        <is>
          <t>10.000,00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=HYPERLINK("https://leilaoonline.net/lote/detalhe/288060", "020")</f>
      </c>
      <c r="B19" s="4" t="s">
        <f>=HYPERLINK("https://leilaoonline.net/lote/detalhe/288060", "veja o vídeo!! I/AUDI RS4 AVANT 4.2FSI; 2014/2015; VERMELHA; GASOLINA - FUNC. - IPVA 2025 OK - FIPE APROX.: R$ 362.069,00")</f>
      </c>
      <c r="C19" s="4" t="inlineStr">
        <is>
          <t>Não vendido</t>
        </is>
      </c>
      <c r="D19" s="4" t="inlineStr">
        <is>
          <t>20</t>
        </is>
      </c>
      <c r="E19" s="5" t="inlineStr">
        <is>
          <t>92.500,00</t>
        </is>
      </c>
      <c r="F19" s="4" t="inlineStr">
        <is>
          <t>2500.00</t>
        </is>
      </c>
    </row>
    <row collapsed="false" customFormat="false" customHeight="false" hidden="false" ht="12.1" outlineLevel="0" r="20">
      <c r="A20" s="5" t="s">
        <f>=HYPERLINK("https://leilaoonline.net/lote/detalhe/288051", "025")</f>
      </c>
      <c r="B20" s="4" t="s">
        <f>=HYPERLINK("https://leilaoonline.net/lote/detalhe/288051", "veja o vídeo!! I/TOYOTA RAV4 25L 4X4; 2013/2013; PRATA; GASOLINA - FUNCIONANDO - IPVA 2025 OK")</f>
      </c>
      <c r="C20" s="4" t="inlineStr">
        <is>
          <t>Não vendido</t>
        </is>
      </c>
      <c r="D20" s="4" t="inlineStr">
        <is>
          <t>22</t>
        </is>
      </c>
      <c r="E20" s="5" t="inlineStr">
        <is>
          <t>51.250,00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=HYPERLINK("https://leilaoonline.net/lote/detalhe/288057", "030")</f>
      </c>
      <c r="B21" s="4" t="s">
        <f>=HYPERLINK("https://leilaoonline.net/lote/detalhe/288057", "RENAULT DUSTER EXP 1.6 SCE; ANO 2018/2019; ALCO./GASOL. - FUNCIONANDO")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20.000,00</t>
        </is>
      </c>
      <c r="F21" s="4" t="inlineStr">
        <is>
          <t>1250.00</t>
        </is>
      </c>
    </row>
    <row collapsed="false" customFormat="false" customHeight="false" hidden="false" ht="12.1" outlineLevel="0" r="22">
      <c r="A22" s="5" t="s">
        <f>=HYPERLINK("https://leilaoonline.net/lote/detalhe/288049", "035")</f>
      </c>
      <c r="B22" s="4" t="s">
        <f>=HYPERLINK("https://leilaoonline.net/lote/detalhe/288049", "veja o vídeo!! HONDA/CITY EX CVT; 2019/2019; BRANCA; GASOL./ALCO./GNV - FUNCIONANDO - IPVA 2025 OK")</f>
      </c>
      <c r="C22" s="4" t="inlineStr">
        <is>
          <t>Vendido</t>
        </is>
      </c>
      <c r="D22" s="4" t="inlineStr">
        <is>
          <t>22</t>
        </is>
      </c>
      <c r="E22" s="5" t="inlineStr">
        <is>
          <t>52.500,00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=HYPERLINK("https://leilaoonline.net/lote/detalhe/288058", "040")</f>
      </c>
      <c r="B23" s="4" t="s">
        <f>=HYPERLINK("https://leilaoonline.net/lote/detalhe/288058", "VW/POLO 1.6; 2008/2009; PRETA; ALCO./GASOL./GNV - FUNCIONANDO")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18.000,00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=HYPERLINK("https://leilaoonline.net/lote/detalhe/288047", "045")</f>
      </c>
      <c r="B24" s="4" t="s">
        <f>=HYPERLINK("https://leilaoonline.net/lote/detalhe/288047", "veja o vídeo!! CHEV/ONIX PLUS 10TAT PR2; 2022/2023; BRANCA; ALCO./GASOL. - IPVA 2025 OK")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20.000,00</t>
        </is>
      </c>
      <c r="F24" s="4" t="inlineStr">
        <is>
          <t>1250.00</t>
        </is>
      </c>
    </row>
    <row collapsed="false" customFormat="false" customHeight="false" hidden="false" ht="12.1" outlineLevel="0" r="25">
      <c r="A25" s="5" t="s">
        <f>=HYPERLINK("https://leilaoonline.net/lote/detalhe/288028", "050")</f>
      </c>
      <c r="B25" s="4" t="s">
        <f>=HYPERLINK("https://leilaoonline.net/lote/detalhe/288028", "veja o vídeo!! I/MMC PAJERO SPORT HPE; 2019/2020; PRATA; DIESEL - FUNC. - IPVA 2025 OK - FIPE APROX.: R$ 219.086,00")</f>
      </c>
      <c r="C25" s="4" t="inlineStr">
        <is>
          <t>Não vendido</t>
        </is>
      </c>
      <c r="D25" s="4" t="inlineStr">
        <is>
          <t>2</t>
        </is>
      </c>
      <c r="E25" s="5" t="inlineStr">
        <is>
          <t>51.250,00</t>
        </is>
      </c>
      <c r="F25" s="4" t="inlineStr">
        <is>
          <t>1250.00</t>
        </is>
      </c>
    </row>
    <row collapsed="false" customFormat="false" customHeight="false" hidden="false" ht="12.1" outlineLevel="0" r="26">
      <c r="A26" s="5" t="s">
        <f>=HYPERLINK("https://leilaoonline.net/lote/detalhe/288054", "055")</f>
      </c>
      <c r="B26" s="4" t="s">
        <f>=HYPERLINK("https://leilaoonline.net/lote/detalhe/288054", "VW/GOL 1.6; 2009/2010; BRANCA; ALCO./GASOL. - FUNCIONANDO - IPVA 2025 OK")</f>
      </c>
      <c r="C26" s="4" t="inlineStr">
        <is>
          <t>Vendido</t>
        </is>
      </c>
      <c r="D26" s="4" t="inlineStr">
        <is>
          <t>24</t>
        </is>
      </c>
      <c r="E26" s="5" t="inlineStr">
        <is>
          <t>18.000,00</t>
        </is>
      </c>
      <c r="F26" s="4" t="inlineStr">
        <is>
          <t>250.00</t>
        </is>
      </c>
    </row>
    <row collapsed="false" customFormat="false" customHeight="false" hidden="false" ht="12.1" outlineLevel="0" r="27">
      <c r="A27" s="5" t="s">
        <f>=HYPERLINK("https://leilaoonline.net/lote/detalhe/288056", "060")</f>
      </c>
      <c r="B27" s="4" t="s">
        <f>=HYPERLINK("https://leilaoonline.net/lote/detalhe/288056", "FORD/KA FLEX; 2010/2011; VERMELHA; ALCO./GASOL. - FUNCIONANDO")</f>
      </c>
      <c r="C27" s="4" t="inlineStr">
        <is>
          <t>Não vendido</t>
        </is>
      </c>
      <c r="D27" s="4" t="inlineStr">
        <is>
          <t>29</t>
        </is>
      </c>
      <c r="E27" s="5" t="inlineStr">
        <is>
          <t>14.000,00</t>
        </is>
      </c>
      <c r="F27" s="4" t="inlineStr">
        <is>
          <t>250.00</t>
        </is>
      </c>
    </row>
    <row collapsed="false" customFormat="false" customHeight="false" hidden="false" ht="12.1" outlineLevel="0" r="28">
      <c r="A28" s="5" t="s">
        <f>=HYPERLINK("https://leilaoonline.net/lote/detalhe/288037", "065")</f>
      </c>
      <c r="B28" s="4" t="s">
        <f>=HYPERLINK("https://leilaoonline.net/lote/detalhe/288037", "veja o vídeo!! TOYOTA/HILUX CD4X4 SRV; 2009/2010; PRETA; DIESEL - FUNCIONANDO")</f>
      </c>
      <c r="C28" s="4" t="inlineStr">
        <is>
          <t>Não vendido</t>
        </is>
      </c>
      <c r="D28" s="4" t="inlineStr">
        <is>
          <t>3</t>
        </is>
      </c>
      <c r="E28" s="5" t="inlineStr">
        <is>
          <t>41.250,00</t>
        </is>
      </c>
      <c r="F28" s="4" t="inlineStr">
        <is>
          <t>1250.00</t>
        </is>
      </c>
    </row>
    <row collapsed="false" customFormat="false" customHeight="false" hidden="false" ht="12.1" outlineLevel="0" r="29">
      <c r="A29" s="5" t="s">
        <f>=HYPERLINK("https://leilaoonline.net/lote/detalhe/288042", "070")</f>
      </c>
      <c r="B29" s="4" t="s">
        <f>=HYPERLINK("https://leilaoonline.net/lote/detalhe/288042", "CHEVROLET/S10 LS DS4; 2014/2015; PRATA; DIESEL - NÃO FUNCIONA - FIPE APROX.: R$ 102.456,00")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29.500,00</t>
        </is>
      </c>
      <c r="F29" s="4" t="inlineStr">
        <is>
          <t>500.00</t>
        </is>
      </c>
    </row>
    <row collapsed="false" customFormat="false" customHeight="false" hidden="false" ht="12.1" outlineLevel="0" r="30">
      <c r="A30" s="5" t="s">
        <f>=HYPERLINK("https://leilaoonline.net/lote/detalhe/288018", "075")</f>
      </c>
      <c r="B30" s="4" t="s">
        <f>=HYPERLINK("https://leilaoonline.net/lote/detalhe/288018", "veja o vídeo!! DAFRA/CITYCOM 300I; 2014/2015; PRETA; GASOLINA - FUNCIONANDO - IPVA 2025 OK")</f>
      </c>
      <c r="C30" s="4" t="inlineStr">
        <is>
          <t>Vendido</t>
        </is>
      </c>
      <c r="D30" s="4" t="inlineStr">
        <is>
          <t>22</t>
        </is>
      </c>
      <c r="E30" s="5" t="inlineStr">
        <is>
          <t>10.000,00</t>
        </is>
      </c>
      <c r="F30" s="4" t="inlineStr">
        <is>
          <t>250.00</t>
        </is>
      </c>
    </row>
    <row collapsed="false" customFormat="false" customHeight="false" hidden="false" ht="12.1" outlineLevel="0" r="31">
      <c r="A31" s="5" t="s">
        <f>=HYPERLINK("https://leilaoonline.net/lote/detalhe/287998", "080")</f>
      </c>
      <c r="B31" s="4" t="s">
        <f>=HYPERLINK("https://leilaoonline.net/lote/detalhe/287998", "veja o vídeo!! TOYOTA/YARIS SA XL15LIVE; 2020/2021; BRANCA; ALCO./GASOL. - FUNCIONANDO - IPVA 2025 OK")</f>
      </c>
      <c r="C31" s="4" t="inlineStr">
        <is>
          <t>Não vendido</t>
        </is>
      </c>
      <c r="D31" s="4" t="inlineStr">
        <is>
          <t>51</t>
        </is>
      </c>
      <c r="E31" s="5" t="inlineStr">
        <is>
          <t>45.000,00</t>
        </is>
      </c>
      <c r="F31" s="4" t="inlineStr">
        <is>
          <t>500.00</t>
        </is>
      </c>
    </row>
    <row collapsed="false" customFormat="false" customHeight="false" hidden="false" ht="12.1" outlineLevel="0" r="32">
      <c r="A32" s="5" t="s">
        <f>=HYPERLINK("https://leilaoonline.net/lote/detalhe/288052", "085")</f>
      </c>
      <c r="B32" s="4" t="s">
        <f>=HYPERLINK("https://leilaoonline.net/lote/detalhe/288052", "veja o vídeo!! CHEV/SPIN 1.8L MT LS E; 2021/2021; PRATA; ALCO./GASOL. - FUNCIONANDO - IPVA 2025 OK")</f>
      </c>
      <c r="C32" s="4" t="inlineStr">
        <is>
          <t>Não vendido</t>
        </is>
      </c>
      <c r="D32" s="4" t="inlineStr">
        <is>
          <t>2</t>
        </is>
      </c>
      <c r="E32" s="5" t="inlineStr">
        <is>
          <t>22.500,00</t>
        </is>
      </c>
      <c r="F32" s="4" t="inlineStr">
        <is>
          <t>500.00</t>
        </is>
      </c>
    </row>
    <row collapsed="false" customFormat="false" customHeight="false" hidden="false" ht="12.1" outlineLevel="0" r="33">
      <c r="A33" s="5" t="s">
        <f>=HYPERLINK("https://leilaoonline.net/lote/detalhe/287996", "090")</f>
      </c>
      <c r="B33" s="4" t="s">
        <f>=HYPERLINK("https://leilaoonline.net/lote/detalhe/287996", "veja o vídeo!! JEEP/COMPASS LIMITED F H; 2019/2020; BRANCA; ALCO./GASOL. - FUNCIONANDO")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25.000,00</t>
        </is>
      </c>
      <c r="F33" s="4" t="inlineStr">
        <is>
          <t>1250.00</t>
        </is>
      </c>
    </row>
    <row collapsed="false" customFormat="false" customHeight="false" hidden="false" ht="12.1" outlineLevel="0" r="34">
      <c r="A34" s="5" t="s">
        <f>=HYPERLINK("https://leilaoonline.net/lote/detalhe/287997", "095")</f>
      </c>
      <c r="B34" s="4" t="s">
        <f>=HYPERLINK("https://leilaoonline.net/lote/detalhe/287997", "veja o vídeo!! CHEV/PRISMA 1.4MT LT; 2014/2015; PRATA; ALCO./GASOL. - FUNCIONANDO")</f>
      </c>
      <c r="C34" s="4" t="inlineStr">
        <is>
          <t>Não vendido</t>
        </is>
      </c>
      <c r="D34" s="4" t="inlineStr">
        <is>
          <t>29</t>
        </is>
      </c>
      <c r="E34" s="5" t="inlineStr">
        <is>
          <t>24.000,00</t>
        </is>
      </c>
      <c r="F34" s="4" t="inlineStr">
        <is>
          <t>500.00</t>
        </is>
      </c>
    </row>
    <row collapsed="false" customFormat="false" customHeight="false" hidden="false" ht="12.1" outlineLevel="0" r="35">
      <c r="A35" s="5" t="s">
        <f>=HYPERLINK("https://leilaoonline.net/lote/detalhe/287985", "100")</f>
      </c>
      <c r="B35" s="4" t="s">
        <f>=HYPERLINK("https://leilaoonline.net/lote/detalhe/287985", "veja o vídeo!! CHEV/TRACKER T A LT; 2023/2024; PRATA; ALCO./GASOL. - FUNCIONANDO - IPVA 2025 OK")</f>
      </c>
      <c r="C35" s="4" t="inlineStr">
        <is>
          <t>Não vendido</t>
        </is>
      </c>
      <c r="D35" s="4" t="inlineStr">
        <is>
          <t>46</t>
        </is>
      </c>
      <c r="E35" s="5" t="inlineStr">
        <is>
          <t>52.500,00</t>
        </is>
      </c>
      <c r="F35" s="4" t="inlineStr">
        <is>
          <t>500.00</t>
        </is>
      </c>
    </row>
    <row collapsed="false" customFormat="false" customHeight="false" hidden="false" ht="12.1" outlineLevel="0" r="36">
      <c r="A36" s="5" t="s">
        <f>=HYPERLINK("https://leilaoonline.net/lote/detalhe/288043", "105")</f>
      </c>
      <c r="B36" s="4" t="s">
        <f>=HYPERLINK("https://leilaoonline.net/lote/detalhe/288043", "veja o vídeo!! I/TOYOTA HILUX CD4X4 SRV; 2010/2010; PRATA; DIESEL - FUNCIONANDO")</f>
      </c>
      <c r="C36" s="4" t="inlineStr">
        <is>
          <t>Não vendido</t>
        </is>
      </c>
      <c r="D36" s="4" t="inlineStr">
        <is>
          <t>21</t>
        </is>
      </c>
      <c r="E36" s="5" t="inlineStr">
        <is>
          <t>70.000,00</t>
        </is>
      </c>
      <c r="F36" s="4" t="inlineStr">
        <is>
          <t>1250.00</t>
        </is>
      </c>
    </row>
    <row collapsed="false" customFormat="false" customHeight="false" hidden="false" ht="12.1" outlineLevel="0" r="37">
      <c r="A37" s="5" t="s">
        <f>=HYPERLINK("https://leilaoonline.net/lote/detalhe/288013", "110")</f>
      </c>
      <c r="B37" s="4" t="s">
        <f>=HYPERLINK("https://leilaoonline.net/lote/detalhe/288013", "veja o vídeo!! CHEV/SPIN 1.8L AT LT; 2013/2014; PRETA; ALCO./GASOL. - FUNCIONANDO")</f>
      </c>
      <c r="C37" s="4" t="inlineStr">
        <is>
          <t>Não vendido</t>
        </is>
      </c>
      <c r="D37" s="4" t="inlineStr">
        <is>
          <t>9</t>
        </is>
      </c>
      <c r="E37" s="5" t="inlineStr">
        <is>
          <t>19.000,00</t>
        </is>
      </c>
      <c r="F37" s="4" t="inlineStr">
        <is>
          <t>500.00</t>
        </is>
      </c>
    </row>
    <row collapsed="false" customFormat="false" customHeight="false" hidden="false" ht="12.1" outlineLevel="0" r="38">
      <c r="A38" s="5" t="s">
        <f>=HYPERLINK("https://leilaoonline.net/lote/detalhe/288034", "115")</f>
      </c>
      <c r="B38" s="4" t="s">
        <f>=HYPERLINK("https://leilaoonline.net/lote/detalhe/288034", "veja o vídeo!! HONDA/FIT LX CVT; 2014/2015; PRATA; ALCO./GASOL. - FUNCIONANDO - IPVA 2025 OK")</f>
      </c>
      <c r="C38" s="4" t="inlineStr">
        <is>
          <t>Não vendido</t>
        </is>
      </c>
      <c r="D38" s="4" t="inlineStr">
        <is>
          <t>51</t>
        </is>
      </c>
      <c r="E38" s="5" t="inlineStr">
        <is>
          <t>42.000,00</t>
        </is>
      </c>
      <c r="F38" s="4" t="inlineStr">
        <is>
          <t>500.00</t>
        </is>
      </c>
    </row>
    <row collapsed="false" customFormat="false" customHeight="false" hidden="false" ht="12.1" outlineLevel="0" r="39">
      <c r="A39" s="5" t="s">
        <f>=HYPERLINK("https://leilaoonline.net/lote/detalhe/288011", "120")</f>
      </c>
      <c r="B39" s="4" t="s">
        <f>=HYPERLINK("https://leilaoonline.net/lote/detalhe/288011", "CAMINHONETE CHEVROLET S10 LS; ANO 2018/2019; 4X4 CD; COR PRATA; COMB. DIESEL - FUNCIONANDO")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35.000,00</t>
        </is>
      </c>
      <c r="F39" s="4" t="inlineStr">
        <is>
          <t>1250.00</t>
        </is>
      </c>
    </row>
    <row collapsed="false" customFormat="false" customHeight="false" hidden="false" ht="12.1" outlineLevel="0" r="40">
      <c r="A40" s="5" t="s">
        <f>=HYPERLINK("https://leilaoonline.net/lote/detalhe/287978", "125")</f>
      </c>
      <c r="B40" s="4" t="s">
        <f>=HYPERLINK("https://leilaoonline.net/lote/detalhe/287978", "veja o vídeo!! HYUNDAI/HB20S 10M VISION; 2022/2022; PRATA; ALCO./GASOL. - FUNCIONANDO - IPVA 2025 OK")</f>
      </c>
      <c r="C40" s="4" t="inlineStr">
        <is>
          <t>Vendido</t>
        </is>
      </c>
      <c r="D40" s="4" t="inlineStr">
        <is>
          <t>47</t>
        </is>
      </c>
      <c r="E40" s="5" t="inlineStr">
        <is>
          <t>43.000,00</t>
        </is>
      </c>
      <c r="F40" s="4" t="inlineStr">
        <is>
          <t>500.00</t>
        </is>
      </c>
    </row>
    <row collapsed="false" customFormat="false" customHeight="false" hidden="false" ht="12.1" outlineLevel="0" r="41">
      <c r="A41" s="5" t="s">
        <f>=HYPERLINK("https://leilaoonline.net/lote/detalhe/287994", "130")</f>
      </c>
      <c r="B41" s="4" t="s">
        <f>=HYPERLINK("https://leilaoonline.net/lote/detalhe/287994", "veja o vídeo!! HONDA/CITY EXL; 2022/2023; BRANCA; ALCO./GASOL. - FUNCIONANDO - IPVA 2025 OK")</f>
      </c>
      <c r="C41" s="4" t="inlineStr">
        <is>
          <t>Não vendido</t>
        </is>
      </c>
      <c r="D41" s="4" t="inlineStr">
        <is>
          <t>13</t>
        </is>
      </c>
      <c r="E41" s="5" t="inlineStr">
        <is>
          <t>43.750,00</t>
        </is>
      </c>
      <c r="F41" s="4" t="inlineStr">
        <is>
          <t>1250.00</t>
        </is>
      </c>
    </row>
    <row collapsed="false" customFormat="false" customHeight="false" hidden="false" ht="12.1" outlineLevel="0" r="42">
      <c r="A42" s="5" t="s">
        <f>=HYPERLINK("https://leilaoonline.net/lote/detalhe/288062", "135")</f>
      </c>
      <c r="B42" s="4" t="s">
        <f>=HYPERLINK("https://leilaoonline.net/lote/detalhe/288062", "PEUGEOT/208 GRIFFE A; 2013/2014; PRETA; ALCO./GASOL. - FUNCIONANDO")</f>
      </c>
      <c r="C42" s="4" t="inlineStr">
        <is>
          <t>Não vendido</t>
        </is>
      </c>
      <c r="D42" s="4" t="inlineStr">
        <is>
          <t>36</t>
        </is>
      </c>
      <c r="E42" s="5" t="inlineStr">
        <is>
          <t>27.500,00</t>
        </is>
      </c>
      <c r="F42" s="4" t="inlineStr">
        <is>
          <t>500.00</t>
        </is>
      </c>
    </row>
    <row collapsed="false" customFormat="false" customHeight="false" hidden="false" ht="12.1" outlineLevel="0" r="43">
      <c r="A43" s="5" t="s">
        <f>=HYPERLINK("https://leilaoonline.net/lote/detalhe/288064", "140")</f>
      </c>
      <c r="B43" s="4" t="s">
        <f>=HYPERLINK("https://leilaoonline.net/lote/detalhe/288064", "MERCEDES BENZ C280; ANO 1995; GASOLINA - FUNCIONANDO")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10.000,00</t>
        </is>
      </c>
      <c r="F43" s="4" t="inlineStr">
        <is>
          <t>250.00</t>
        </is>
      </c>
    </row>
    <row collapsed="false" customFormat="false" customHeight="false" hidden="false" ht="12.1" outlineLevel="0" r="44">
      <c r="A44" s="5" t="s">
        <f>=HYPERLINK("https://leilaoonline.net/lote/detalhe/288035", "145")</f>
      </c>
      <c r="B44" s="4" t="s">
        <f>=HYPERLINK("https://leilaoonline.net/lote/detalhe/288035", "veja o vídeo!! CHEV/SPIN 1.8L MT LT; 2017/2018; BRANCA; ALCO./GASOL. - FUNCIONANDO")</f>
      </c>
      <c r="C44" s="4" t="inlineStr">
        <is>
          <t>Não vendido</t>
        </is>
      </c>
      <c r="D44" s="4" t="inlineStr">
        <is>
          <t>4</t>
        </is>
      </c>
      <c r="E44" s="5" t="inlineStr">
        <is>
          <t>19.500,00</t>
        </is>
      </c>
      <c r="F44" s="4" t="inlineStr">
        <is>
          <t>500.00</t>
        </is>
      </c>
    </row>
    <row collapsed="false" customFormat="false" customHeight="false" hidden="false" ht="12.1" outlineLevel="0" r="45">
      <c r="A45" s="5" t="s">
        <f>=HYPERLINK("https://leilaoonline.net/lote/detalhe/288050", "150")</f>
      </c>
      <c r="B45" s="4" t="s">
        <f>=HYPERLINK("https://leilaoonline.net/lote/detalhe/288050", "veja o vídeo!! FIAT/UNO MILLE; 1991/1991; PRETA; GASOLINA - FUCIONANDO")</f>
      </c>
      <c r="C45" s="4" t="inlineStr">
        <is>
          <t>Não vendido</t>
        </is>
      </c>
      <c r="D45" s="4" t="inlineStr">
        <is>
          <t>4</t>
        </is>
      </c>
      <c r="E45" s="5" t="inlineStr">
        <is>
          <t>6.500,00</t>
        </is>
      </c>
      <c r="F45" s="4" t="inlineStr">
        <is>
          <t>500.00</t>
        </is>
      </c>
    </row>
    <row collapsed="false" customFormat="false" customHeight="false" hidden="false" ht="12.1" outlineLevel="0" r="46">
      <c r="A46" s="5" t="s">
        <f>=HYPERLINK("https://leilaoonline.net/lote/detalhe/288061", "155")</f>
      </c>
      <c r="B46" s="4" t="s">
        <f>=HYPERLINK("https://leilaoonline.net/lote/detalhe/288061", "veja o vídeo!! VW/SANTANA 2000 MI; 1998/1999; CINZA; GASOLINA - FUNCIONANDO")</f>
      </c>
      <c r="C46" s="4" t="inlineStr">
        <is>
          <t>Não vendido</t>
        </is>
      </c>
      <c r="D46" s="4" t="inlineStr">
        <is>
          <t>8</t>
        </is>
      </c>
      <c r="E46" s="5" t="inlineStr">
        <is>
          <t>10.500,00</t>
        </is>
      </c>
      <c r="F46" s="4" t="inlineStr">
        <is>
          <t>500.00</t>
        </is>
      </c>
    </row>
    <row collapsed="false" customFormat="false" customHeight="false" hidden="false" ht="12.1" outlineLevel="0" r="47">
      <c r="A47" s="5" t="s">
        <f>=HYPERLINK("https://leilaoonline.net/lote/detalhe/288059", "160")</f>
      </c>
      <c r="B47" s="4" t="s">
        <f>=HYPERLINK("https://leilaoonline.net/lote/detalhe/288059", "CHEVROLET SPIN LS; 2021/2021; PRATA; ALCO./GASOL. - FUNCIONANDO - IPVA 2025 OK")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20.000,00</t>
        </is>
      </c>
      <c r="F47" s="4" t="inlineStr">
        <is>
          <t>500.00</t>
        </is>
      </c>
    </row>
    <row collapsed="false" customFormat="false" customHeight="false" hidden="false" ht="12.1" outlineLevel="0" r="48">
      <c r="A48" s="5" t="s">
        <f>=HYPERLINK("https://leilaoonline.net/lote/detalhe/288002", "165")</f>
      </c>
      <c r="B48" s="4" t="s">
        <f>=HYPERLINK("https://leilaoonline.net/lote/detalhe/288002", "TOYOTA HILUX SW4 SRV 4X4; 2008/2008; COR PRETA; DIESEL - FUNCIONANDO - IPVA 2025 OK")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30.000,00</t>
        </is>
      </c>
      <c r="F48" s="4" t="inlineStr">
        <is>
          <t>1250.00</t>
        </is>
      </c>
    </row>
    <row collapsed="false" customFormat="false" customHeight="false" hidden="false" ht="12.1" outlineLevel="0" r="49">
      <c r="A49" s="5" t="s">
        <f>=HYPERLINK("https://leilaoonline.net/lote/detalhe/288044", "170")</f>
      </c>
      <c r="B49" s="4" t="s">
        <f>=HYPERLINK("https://leilaoonline.net/lote/detalhe/288044", "veja o vídeo!! I/HONDA CR-V EXL; 2011/2011; PRETA; ALCO./GASOL. - FUNCIONANDO ")</f>
      </c>
      <c r="C49" s="4" t="inlineStr">
        <is>
          <t>Não vendido</t>
        </is>
      </c>
      <c r="D49" s="4" t="inlineStr">
        <is>
          <t>14</t>
        </is>
      </c>
      <c r="E49" s="5" t="inlineStr">
        <is>
          <t>29.500,00</t>
        </is>
      </c>
      <c r="F49" s="4" t="inlineStr">
        <is>
          <t>500.00</t>
        </is>
      </c>
    </row>
    <row collapsed="false" customFormat="false" customHeight="false" hidden="false" ht="12.1" outlineLevel="0" r="50">
      <c r="A50" s="5" t="s">
        <f>=HYPERLINK("https://leilaoonline.net/lote/detalhe/288038", "175")</f>
      </c>
      <c r="B50" s="4" t="s">
        <f>=HYPERLINK("https://leilaoonline.net/lote/detalhe/288038", "veja o vídeo!! CHEV/TRACKER T A; 2020/2021; CINZA; ALCO./GASOL. - FUNCIONANDO - IPVA 2025 OK")</f>
      </c>
      <c r="C50" s="4" t="inlineStr">
        <is>
          <t>Não vendido</t>
        </is>
      </c>
      <c r="D50" s="4" t="inlineStr">
        <is>
          <t>67</t>
        </is>
      </c>
      <c r="E50" s="5" t="inlineStr">
        <is>
          <t>58.000,00</t>
        </is>
      </c>
      <c r="F50" s="4" t="inlineStr">
        <is>
          <t>500.00</t>
        </is>
      </c>
    </row>
    <row collapsed="false" customFormat="false" customHeight="false" hidden="false" ht="12.1" outlineLevel="0" r="51">
      <c r="A51" s="5" t="s">
        <f>=HYPERLINK("https://leilaoonline.net/lote/detalhe/288006", "180")</f>
      </c>
      <c r="B51" s="4" t="s">
        <f>=HYPERLINK("https://leilaoonline.net/lote/detalhe/288006", "veja o vídeo!! VW/GOLF; 1999/2000; VERDE; GASOLINA - FUNCIONANDO")</f>
      </c>
      <c r="C51" s="4" t="inlineStr">
        <is>
          <t>Não vendido</t>
        </is>
      </c>
      <c r="D51" s="4" t="inlineStr">
        <is>
          <t>14</t>
        </is>
      </c>
      <c r="E51" s="5" t="inlineStr">
        <is>
          <t>13.000,00</t>
        </is>
      </c>
      <c r="F51" s="4" t="inlineStr">
        <is>
          <t>500.00</t>
        </is>
      </c>
    </row>
    <row collapsed="false" customFormat="false" customHeight="false" hidden="false" ht="12.1" outlineLevel="0" r="52">
      <c r="A52" s="5" t="s">
        <f>=HYPERLINK("https://leilaoonline.net/lote/detalhe/288039", "185")</f>
      </c>
      <c r="B52" s="4" t="s">
        <f>=HYPERLINK("https://leilaoonline.net/lote/detalhe/288039", "CAMINHONETE CHEVROLET S10 LS; ANO 2018/2019; 4X4 CD; COR PRATA; COMB. DIESEL - FUNCIONANDO")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35.000,00</t>
        </is>
      </c>
      <c r="F52" s="4" t="inlineStr">
        <is>
          <t>500.00</t>
        </is>
      </c>
    </row>
    <row collapsed="false" customFormat="false" customHeight="false" hidden="false" ht="12.1" outlineLevel="0" r="53">
      <c r="A53" s="5" t="s">
        <f>=HYPERLINK("https://leilaoonline.net/lote/detalhe/288036", "190")</f>
      </c>
      <c r="B53" s="4" t="s">
        <f>=HYPERLINK("https://leilaoonline.net/lote/detalhe/288036", "veja o vídeo!! RENAULT/SANDERO STEPWAY; 2009/2010; CINZA; ALCO./GASOL. - FUNCIONANDO - IPVA 2025 OK")</f>
      </c>
      <c r="C53" s="4" t="inlineStr">
        <is>
          <t>Não vendido</t>
        </is>
      </c>
      <c r="D53" s="4" t="inlineStr">
        <is>
          <t>34</t>
        </is>
      </c>
      <c r="E53" s="5" t="inlineStr">
        <is>
          <t>23.500,00</t>
        </is>
      </c>
      <c r="F53" s="4" t="inlineStr">
        <is>
          <t>500.00</t>
        </is>
      </c>
    </row>
    <row collapsed="false" customFormat="false" customHeight="false" hidden="false" ht="12.1" outlineLevel="0" r="54">
      <c r="A54" s="5" t="s">
        <f>=HYPERLINK("https://leilaoonline.net/lote/detalhe/288053", "195")</f>
      </c>
      <c r="B54" s="4" t="s">
        <f>=HYPERLINK("https://leilaoonline.net/lote/detalhe/288053", "veja o vídeo!! CHEV/ONIX 10TMT LT1; 2021/2022; PRETA; ALCO./GASOL. - FUNCIONANDO")</f>
      </c>
      <c r="C54" s="4" t="inlineStr">
        <is>
          <t>Não vendido</t>
        </is>
      </c>
      <c r="D54" s="4" t="inlineStr">
        <is>
          <t>8</t>
        </is>
      </c>
      <c r="E54" s="5" t="inlineStr">
        <is>
          <t>26.500,00</t>
        </is>
      </c>
      <c r="F54" s="4" t="inlineStr">
        <is>
          <t>500.00</t>
        </is>
      </c>
    </row>
    <row collapsed="false" customFormat="false" customHeight="false" hidden="false" ht="12.1" outlineLevel="0" r="55">
      <c r="A55" s="5" t="s">
        <f>=HYPERLINK("https://leilaoonline.net/lote/detalhe/288046", "200")</f>
      </c>
      <c r="B55" s="4" t="s">
        <f>=HYPERLINK("https://leilaoonline.net/lote/detalhe/288046", "I/ROYAL ENFIELD HIMALAYA; 2021/2022; CINZA; GASOLINA - NÃO FUNCIONA - IPVA 2025 OK")</f>
      </c>
      <c r="C55" s="4" t="inlineStr">
        <is>
          <t>Não vendido</t>
        </is>
      </c>
      <c r="D55" s="4" t="inlineStr">
        <is>
          <t>1</t>
        </is>
      </c>
      <c r="E55" s="5" t="inlineStr">
        <is>
          <t>5.000,00</t>
        </is>
      </c>
      <c r="F55" s="4" t="inlineStr">
        <is>
          <t>500.00</t>
        </is>
      </c>
    </row>
    <row collapsed="false" customFormat="false" customHeight="false" hidden="false" ht="12.1" outlineLevel="0" r="56">
      <c r="A56" s="5" t="s">
        <f>=HYPERLINK("https://leilaoonline.net/lote/detalhe/288063", "205")</f>
      </c>
      <c r="B56" s="4" t="s">
        <f>=HYPERLINK("https://leilaoonline.net/lote/detalhe/288063", "FORD/DEL REY; 1983/1984; MARROM; ALCOOL - NÃO FUNCIONA")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1.000,00</t>
        </is>
      </c>
      <c r="F56" s="4" t="inlineStr">
        <is>
          <t>250.00</t>
        </is>
      </c>
    </row>
    <row collapsed="false" customFormat="false" customHeight="false" hidden="false" ht="12.1" outlineLevel="0" r="57">
      <c r="A57" s="5" t="s">
        <f>=HYPERLINK("https://leilaoonline.net/lote/detalhe/288055", "210")</f>
      </c>
      <c r="B57" s="4" t="s">
        <f>=HYPERLINK("https://leilaoonline.net/lote/detalhe/288055", "VW/VOYAGE GL; 1990/1990; BEGE; GASOLINA - FUNCIONANDO")</f>
      </c>
      <c r="C57" s="4" t="inlineStr">
        <is>
          <t>Não vendido</t>
        </is>
      </c>
      <c r="D57" s="4" t="inlineStr">
        <is>
          <t>2</t>
        </is>
      </c>
      <c r="E57" s="5" t="inlineStr">
        <is>
          <t>5.500,00</t>
        </is>
      </c>
      <c r="F57" s="4" t="inlineStr">
        <is>
          <t>500.00</t>
        </is>
      </c>
    </row>
    <row collapsed="false" customFormat="false" customHeight="false" hidden="false" ht="12.1" outlineLevel="0" r="58">
      <c r="A58" s="5" t="s">
        <f>=HYPERLINK("https://leilaoonline.net/lote/detalhe/287977", "215")</f>
      </c>
      <c r="B58" s="4" t="s">
        <f>=HYPERLINK("https://leilaoonline.net/lote/detalhe/287977", "veja o vídeo!! I/KIA PICANTO EX3 1.0L; 2010/2010; PRATA; GASOLINA - FUNCIONANDO - IPVA 2025 OK")</f>
      </c>
      <c r="C58" s="4" t="inlineStr">
        <is>
          <t>Não vendido</t>
        </is>
      </c>
      <c r="D58" s="4" t="inlineStr">
        <is>
          <t>20</t>
        </is>
      </c>
      <c r="E58" s="5" t="inlineStr">
        <is>
          <t>16.500,00</t>
        </is>
      </c>
      <c r="F58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2026-04-12T10:55:37.00Z</dcterms:created>
  <dc:creator>Tellks Tecnologia</dc:creator>
  <cp:revision>0</cp:revision>
</cp:coreProperties>
</file>