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13 CAMINHÕES - 26 TRATORES - REBOQUES  - EQUIPTOS INDL. - COLHEDORAS -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=HYPERLINK("https://leilaoonline.net/lote/detalhe/280284", "1084")</f>
      </c>
      <c r="B11" s="4" t="s">
        <f>=HYPERLINK("https://leilaoonline.net/lote/detalhe/280284", "LOTE CONTENDO 4 ELEVADORES E 8 RODANTES DE COLHEDORA SUCATEADOS - S/FR - LOC. UNIVALEM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=HYPERLINK("https://leilaoonline.net/lote/detalhe/280103", "1176")</f>
      </c>
      <c r="B12" s="4" t="s">
        <f>=HYPERLINK("https://leilaoonline.net/lote/detalhe/280103", "BARCAÇA ÁGUA SANTA - FR70162 - (ESTALEIRO). -  LOC. DIAMANTE")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=HYPERLINK("https://leilaoonline.net/lote/detalhe/278864", "1222")</f>
      </c>
      <c r="B13" s="4" t="s">
        <f>=HYPERLINK("https://leilaoonline.net/lote/detalhe/278864", "SUPER CULTIVADOR ADUBADE DMB 2L SÉRIE 74380; ANO 2010. - FR17185. - (PÁTIO DESINVESTIMENTO) - LOC. LEME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=HYPERLINK("https://leilaoonline.net/lote/detalhe/280115", "1258")</f>
      </c>
      <c r="B14" s="4" t="s">
        <f>=HYPERLINK("https://leilaoonline.net/lote/detalhe/280115", "CARRETA DE TUBOS VINHAÇA. - FR14003543. - LOC. SANTA ELISA")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=HYPERLINK("https://leilaoonline.net/lote/detalhe/280099", "1259")</f>
      </c>
      <c r="B15" s="4" t="s">
        <f>=HYPERLINK("https://leilaoonline.net/lote/detalhe/280099", "MOTO BOMBA. - FR13005001. - LOC. MB")</f>
      </c>
      <c r="C15" s="4" t="inlineStr">
        <is>
          <t>Vendido</t>
        </is>
      </c>
      <c r="D15" s="4" t="inlineStr">
        <is>
          <t>29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=HYPERLINK("https://leilaoonline.net/lote/detalhe/278868", "1274")</f>
      </c>
      <c r="B16" s="4" t="s">
        <f>=HYPERLINK("https://leilaoonline.net/lote/detalhe/278868", "CARRETA TRANSPORTE TUBOS; ANO 2016. - FR25660. - (PÁTIO DESINVESTIMENTO) - LOC. BOM RETIRO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=HYPERLINK("https://leilaoonline.net/lote/detalhe/279871", "1296")</f>
      </c>
      <c r="B17" s="4" t="s">
        <f>=HYPERLINK("https://leilaoonline.net/lote/detalhe/279871", "REBOQUE FNV - FRUEHAUF; ANO 1981/1981; CINZA. - FR22890. - (TANQUES MEL). - LOC. SÃO FRANCISCO")</f>
      </c>
      <c r="C17" s="4" t="inlineStr">
        <is>
          <t>Vendido</t>
        </is>
      </c>
      <c r="D17" s="4" t="inlineStr">
        <is>
          <t>17</t>
        </is>
      </c>
      <c r="E17" s="5" t="inlineStr">
        <is>
          <t>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=HYPERLINK("https://leilaoonline.net/lote/detalhe/280100", "1320")</f>
      </c>
      <c r="B18" s="4" t="s">
        <f>=HYPERLINK("https://leilaoonline.net/lote/detalhe/280100", "REBOQUE RODOVIÁRIA RQ CI PR; ANO 1994/1994; VERDE. - FR11004030. - LOC. VALE DO ROSÁRIO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=HYPERLINK("https://leilaoonline.net/lote/detalhe/280107", "1321")</f>
      </c>
      <c r="B19" s="4" t="s">
        <f>=HYPERLINK("https://leilaoonline.net/lote/detalhe/280107", "CAMINHÃO VOLKSWAGEN 8.120; ANO 2001/2001; BRANCA. - FR11001033. - LOC. VALE DO ROSÁRIO 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41.000,00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=HYPERLINK("https://leilaoonline.net/lote/detalhe/280109", "1323")</f>
      </c>
      <c r="B20" s="4" t="s">
        <f>=HYPERLINK("https://leilaoonline.net/lote/detalhe/280109", "SEMI REBOQUE FACCHINI SRF BT; ANO 2006/2006; CINZA; ( CARRETA DE FIBRA/ DOLLY FACCHINI ANO 2006/2006) . - FR7044081/FR7044181. - LOC. VALE DO ROSÁRIO")</f>
      </c>
      <c r="C20" s="4" t="inlineStr">
        <is>
          <t>Vendido</t>
        </is>
      </c>
      <c r="D20" s="4" t="inlineStr">
        <is>
          <t>43</t>
        </is>
      </c>
      <c r="E20" s="5" t="inlineStr">
        <is>
          <t>63.000,00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=HYPERLINK("https://leilaoonline.net/lote/detalhe/280110", "1324")</f>
      </c>
      <c r="B21" s="4" t="s">
        <f>=HYPERLINK("https://leilaoonline.net/lote/detalhe/280110", "CAMINHÃO VOLKSWAGEN 24.220; ANO 1995/1995; BRANCA. - FR11001011. - LOC. VALE DO ROSÁRIO ")</f>
      </c>
      <c r="C21" s="4" t="inlineStr">
        <is>
          <t>Vendido</t>
        </is>
      </c>
      <c r="D21" s="4" t="inlineStr">
        <is>
          <t>23</t>
        </is>
      </c>
      <c r="E21" s="5" t="inlineStr">
        <is>
          <t>52.000,00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=HYPERLINK("https://leilaoonline.net/lote/detalhe/280111", "1325")</f>
      </c>
      <c r="B22" s="4" t="s">
        <f>=HYPERLINK("https://leilaoonline.net/lote/detalhe/280111", "CAMINHÃO VOLVO FH12 420 6X4T; ANO 2002/2003; BRANCA. - FR11001001. - LOC. VALE DO ROSÁRIO ")</f>
      </c>
      <c r="C22" s="4" t="inlineStr">
        <is>
          <t>Vendido</t>
        </is>
      </c>
      <c r="D22" s="4" t="inlineStr">
        <is>
          <t>18</t>
        </is>
      </c>
      <c r="E22" s="5" t="inlineStr">
        <is>
          <t>47.000,00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=HYPERLINK("https://leilaoonline.net/lote/detalhe/280113", "1327")</f>
      </c>
      <c r="B23" s="4" t="s">
        <f>=HYPERLINK("https://leilaoonline.net/lote/detalhe/280113", "TRANSBORDO TAC 13000 CIVEMASA, ANO 2008. - FR9004110. - LOC. VALE DO ROSÁRIO 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28.500,00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=HYPERLINK("https://leilaoonline.net/lote/detalhe/280114", "1328")</f>
      </c>
      <c r="B24" s="4" t="s">
        <f>=HYPERLINK("https://leilaoonline.net/lote/detalhe/280114", "02 SUCATA DE HIDROROLL. - S/FR. - LOC. VALE DO ROSÁRIO 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=HYPERLINK("https://leilaoonline.net/lote/detalhe/280077", "1329")</f>
      </c>
      <c r="B25" s="4" t="s">
        <f>=HYPERLINK("https://leilaoonline.net/lote/detalhe/280077", "CONJUNTO ESTEIRAS - 5 PEÇAS. - S/FR. - LOC. JUNQUEIRA")</f>
      </c>
      <c r="C25" s="4" t="inlineStr">
        <is>
          <t>Vendido</t>
        </is>
      </c>
      <c r="D25" s="4" t="inlineStr">
        <is>
          <t>57</t>
        </is>
      </c>
      <c r="E25" s="5" t="inlineStr">
        <is>
          <t>22.250,00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=HYPERLINK("https://leilaoonline.net/lote/detalhe/280078", "1330")</f>
      </c>
      <c r="B26" s="4" t="s">
        <f>=HYPERLINK("https://leilaoonline.net/lote/detalhe/280078", "CONJUNTO 3 VÁLVULAS. - PATR.225713. - LOC. JUNQUEIRA")</f>
      </c>
      <c r="C26" s="4" t="inlineStr">
        <is>
          <t>Vendido</t>
        </is>
      </c>
      <c r="D26" s="4" t="inlineStr">
        <is>
          <t>4</t>
        </is>
      </c>
      <c r="E26" s="5" t="inlineStr">
        <is>
          <t>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=HYPERLINK("https://leilaoonline.net/lote/detalhe/280079", "1331")</f>
      </c>
      <c r="B27" s="4" t="s">
        <f>=HYPERLINK("https://leilaoonline.net/lote/detalhe/280079", "MOTO CANA. - PAT.312907. - LOC. JUNQUEIRA")</f>
      </c>
      <c r="C27" s="4" t="inlineStr">
        <is>
          <t>Vendido</t>
        </is>
      </c>
      <c r="D27" s="4" t="inlineStr">
        <is>
          <t>13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=HYPERLINK("https://leilaoonline.net/lote/detalhe/280080", "1332")</f>
      </c>
      <c r="B28" s="4" t="s">
        <f>=HYPERLINK("https://leilaoonline.net/lote/detalhe/280080", "APROX. 18 PAINÉIS ELÉTRICOS. - S/PAT. - LOC. JUNQUEIRA")</f>
      </c>
      <c r="C28" s="4" t="inlineStr">
        <is>
          <t>Vendido</t>
        </is>
      </c>
      <c r="D28" s="4" t="inlineStr">
        <is>
          <t>5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=HYPERLINK("https://leilaoonline.net/lote/detalhe/280081", "1333")</f>
      </c>
      <c r="B29" s="4" t="s">
        <f>=HYPERLINK("https://leilaoonline.net/lote/detalhe/280081", "05 INVERSORES. - S/PAT. - LOC. JUNQUEIRA")</f>
      </c>
      <c r="C29" s="4" t="inlineStr">
        <is>
          <t>Vendido</t>
        </is>
      </c>
      <c r="D29" s="4" t="inlineStr">
        <is>
          <t>9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=HYPERLINK("https://leilaoonline.net/lote/detalhe/280082", "1334")</f>
      </c>
      <c r="B30" s="4" t="s">
        <f>=HYPERLINK("https://leilaoonline.net/lote/detalhe/280082", "21 MOTORES ELÉTRICOS. - S/PAT. - LOC. JUNQUEIRA")</f>
      </c>
      <c r="C30" s="4" t="inlineStr">
        <is>
          <t>Vendido</t>
        </is>
      </c>
      <c r="D30" s="4" t="inlineStr">
        <is>
          <t>52</t>
        </is>
      </c>
      <c r="E30" s="5" t="inlineStr">
        <is>
          <t>34.250,00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=HYPERLINK("https://leilaoonline.net/lote/detalhe/280083", "1335")</f>
      </c>
      <c r="B31" s="4" t="s">
        <f>=HYPERLINK("https://leilaoonline.net/lote/detalhe/280083", "CONJUNTO 4 PEÇAS DE LIGAÇÃO ELÉTRICA. - S/PAT. - LOC. JUNQUEIRA")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=HYPERLINK("https://leilaoonline.net/lote/detalhe/280084", "1336")</f>
      </c>
      <c r="B32" s="4" t="s">
        <f>=HYPERLINK("https://leilaoonline.net/lote/detalhe/280084", "02 REDUTORES; ANO 2010. - PAT.A9001444. - LOC. JUNQUEIRA")</f>
      </c>
      <c r="C32" s="4" t="inlineStr">
        <is>
          <t>Vendido</t>
        </is>
      </c>
      <c r="D32" s="4" t="inlineStr">
        <is>
          <t>21</t>
        </is>
      </c>
      <c r="E32" s="5" t="inlineStr">
        <is>
          <t>6.250,00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=HYPERLINK("https://leilaoonline.net/lote/detalhe/280085", "1337")</f>
      </c>
      <c r="B33" s="4" t="s">
        <f>=HYPERLINK("https://leilaoonline.net/lote/detalhe/280085", "CONJUNTO PEÇAS DE ALUMÍNIO. - S/PAT. - LOC.JUNQUEIRA")</f>
      </c>
      <c r="C33" s="4" t="inlineStr">
        <is>
          <t>Vendido</t>
        </is>
      </c>
      <c r="D33" s="4" t="inlineStr">
        <is>
          <t>2</t>
        </is>
      </c>
      <c r="E33" s="5" t="inlineStr">
        <is>
          <t>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=HYPERLINK("https://leilaoonline.net/lote/detalhe/280086", "1338")</f>
      </c>
      <c r="B34" s="4" t="s">
        <f>=HYPERLINK("https://leilaoonline.net/lote/detalhe/280086", "TURBINA. - S/PATR. - LOC. JUNQUEIRA")</f>
      </c>
      <c r="C34" s="4" t="inlineStr">
        <is>
          <t>Vendido</t>
        </is>
      </c>
      <c r="D34" s="4" t="inlineStr">
        <is>
          <t>13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=HYPERLINK("https://leilaoonline.net/lote/detalhe/280087", "1339")</f>
      </c>
      <c r="B35" s="4" t="s">
        <f>=HYPERLINK("https://leilaoonline.net/lote/detalhe/280087", "REDUTOR. - PATR.312477. - LOC. JUNQUEIRA")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=HYPERLINK("https://leilaoonline.net/lote/detalhe/280088", "1340")</f>
      </c>
      <c r="B36" s="4" t="s">
        <f>=HYPERLINK("https://leilaoonline.net/lote/detalhe/280088", "CONJUNTO TURBINAS. - S/PAT. - LOC. JUNQUEIRA")</f>
      </c>
      <c r="C36" s="4" t="inlineStr">
        <is>
          <t>Vendido</t>
        </is>
      </c>
      <c r="D36" s="4" t="inlineStr">
        <is>
          <t>64</t>
        </is>
      </c>
      <c r="E36" s="5" t="inlineStr">
        <is>
          <t>26.750,00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=HYPERLINK("https://leilaoonline.net/lote/detalhe/280090", "1341")</f>
      </c>
      <c r="B37" s="4" t="s">
        <f>=HYPERLINK("https://leilaoonline.net/lote/detalhe/280090", "TRATOR CASE 260 MAGNUM; ANO 2017. - FR116560. - LOC. JUNQUEIRA")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92.500,00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=HYPERLINK("https://leilaoonline.net/lote/detalhe/280091", "1342")</f>
      </c>
      <c r="B38" s="4" t="s">
        <f>=HYPERLINK("https://leilaoonline.net/lote/detalhe/280091", "MOTO BOMBA. - FR92581. - LOC. JUNQUEIRA 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=HYPERLINK("https://leilaoonline.net/lote/detalhe/278865", "1343")</f>
      </c>
      <c r="B39" s="4" t="s">
        <f>=HYPERLINK("https://leilaoonline.net/lote/detalhe/278865", "COLHEDORA JOHN DEERE CH570. - ANO 2017 - FR360916. - (PÁTIO DESINVESTIMENTO). - LOC. PARAISO ")</f>
      </c>
      <c r="C39" s="4" t="inlineStr">
        <is>
          <t>Não vendido</t>
        </is>
      </c>
      <c r="D39" s="4" t="inlineStr">
        <is>
          <t>57</t>
        </is>
      </c>
      <c r="E39" s="5" t="inlineStr">
        <is>
          <t>85.000,00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=HYPERLINK("https://leilaoonline.net/lote/detalhe/280758", "1344")</f>
      </c>
      <c r="B40" s="4" t="s">
        <f>=HYPERLINK("https://leilaoonline.net/lote/detalhe/280758", "COLHEDORA JOHN DEERE 3520 - ANO 2015. - FR11802178. - (PÁTIO DESINVESTIMENTO). -  LOC. PARAISO")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=HYPERLINK("https://leilaoonline.net/lote/detalhe/278855", "1345")</f>
      </c>
      <c r="B41" s="4" t="s">
        <f>=HYPERLINK("https://leilaoonline.net/lote/detalhe/278855", "TRATOR CASE MAGNUM 260; ANO 2017. - FR20365. -  (PÁTIO DE DESINVESTIMENTO). -  LOC. PARAISO 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87.500,00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=HYPERLINK("https://leilaoonline.net/lote/detalhe/278856", "1346")</f>
      </c>
      <c r="B42" s="4" t="s">
        <f>=HYPERLINK("https://leilaoonline.net/lote/detalhe/278856", "CAMINHÃO VOLKSWAGEN 26.220 EURO3 WORKER; ANO 2010/2010; BRANCA. - FR92320. - LOC. JUNQUEIRA ")</f>
      </c>
      <c r="C42" s="4" t="inlineStr">
        <is>
          <t>Não vendido</t>
        </is>
      </c>
      <c r="D42" s="4" t="inlineStr">
        <is>
          <t>89</t>
        </is>
      </c>
      <c r="E42" s="5" t="inlineStr">
        <is>
          <t>131.000,00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=HYPERLINK("https://leilaoonline.net/lote/detalhe/280094", "1347")</f>
      </c>
      <c r="B43" s="4" t="s">
        <f>=HYPERLINK("https://leilaoonline.net/lote/detalhe/280094", "REBOQUE BANDEIRANTES JF1 500; ANO 2013/2013; CINZA. - FR92842. - LOC. JUNQUEIRA")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=HYPERLINK("https://leilaoonline.net/lote/detalhe/280097", "1350")</f>
      </c>
      <c r="B44" s="4" t="s">
        <f>=HYPERLINK("https://leilaoonline.net/lote/detalhe/280097", "GRADE CIVEMASA. - FR92833. - LOC. JUNQUEIRA")</f>
      </c>
      <c r="C44" s="4" t="inlineStr">
        <is>
          <t>Vendido</t>
        </is>
      </c>
      <c r="D44" s="4" t="inlineStr">
        <is>
          <t>14</t>
        </is>
      </c>
      <c r="E44" s="5" t="inlineStr">
        <is>
          <t>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=HYPERLINK("https://leilaoonline.net/lote/detalhe/280098", "1351")</f>
      </c>
      <c r="B45" s="4" t="s">
        <f>=HYPERLINK("https://leilaoonline.net/lote/detalhe/280098", "GRADE. - FR92608. - LOC. JUNQUEIRA")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=HYPERLINK("https://leilaoonline.net/lote/detalhe/278867", "1352")</f>
      </c>
      <c r="B46" s="4" t="s">
        <f>=HYPERLINK("https://leilaoonline.net/lote/detalhe/278867", "TRATOR CASE 260 MAGNUM; ANO 2017; E 3 PALLETES C/ PEÇAS. - FR173338/2035. - (PÁTIO DE DESINVESTIMENTO). - LOC. SANTA CANDIDA ")</f>
      </c>
      <c r="C46" s="4" t="inlineStr">
        <is>
          <t>Vendido</t>
        </is>
      </c>
      <c r="D46" s="4" t="inlineStr">
        <is>
          <t>11</t>
        </is>
      </c>
      <c r="E46" s="5" t="inlineStr">
        <is>
          <t>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=HYPERLINK("https://leilaoonline.net/lote/detalhe/278879", "1354")</f>
      </c>
      <c r="B47" s="4" t="s">
        <f>=HYPERLINK("https://leilaoonline.net/lote/detalhe/278879", "TRATOR CASE 260 MAGNUM; ANO 2017. - FR20348/20373. - (PÁTIO DE DESINVESTIMENTO). - LOC. SANTA CANDIDA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=HYPERLINK("https://leilaoonline.net/lote/detalhe/278866", "1361")</f>
      </c>
      <c r="B48" s="4" t="s">
        <f>=HYPERLINK("https://leilaoonline.net/lote/detalhe/278866", "TRATOR CASE 260 MAGNUM; ANO 2017. - FR100026. - (OFICINA). -  LOC. DIAMANTE")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80.000,00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=HYPERLINK("https://leilaoonline.net/lote/detalhe/278870", "1384")</f>
      </c>
      <c r="B49" s="4" t="s">
        <f>=HYPERLINK("https://leilaoonline.net/lote/detalhe/278870", "TRATOR CASE 260; ANO 2017. - FR23242. - LOC. BONFIM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80.000,00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=HYPERLINK("https://leilaoonline.net/lote/detalhe/278871", "1387")</f>
      </c>
      <c r="B50" s="4" t="s">
        <f>=HYPERLINK("https://leilaoonline.net/lote/detalhe/278871", "TRATOR CASE 260; ANO 2017. - FR91593. - LOC. ZANIN")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92.500,00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=HYPERLINK("https://leilaoonline.net/lote/detalhe/278872", "1391")</f>
      </c>
      <c r="B51" s="4" t="s">
        <f>=HYPERLINK("https://leilaoonline.net/lote/detalhe/278872", "REBOQUE SERGOMEL RSCPI 4E; ANO 2014/2014; CINZA. - FR134098. - LOC. SERRA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=HYPERLINK("https://leilaoonline.net/lote/detalhe/278890", "1396")</f>
      </c>
      <c r="B52" s="4" t="s">
        <f>=HYPERLINK("https://leilaoonline.net/lote/detalhe/278890", "05 COLHEDORAS SUCATEADAS. - FR101451/163629/117543/1014/SF. - LOC. PARAISO ")</f>
      </c>
      <c r="C52" s="4" t="inlineStr">
        <is>
          <t>Não vendido</t>
        </is>
      </c>
      <c r="D52" s="4" t="inlineStr">
        <is>
          <t>17</t>
        </is>
      </c>
      <c r="E52" s="5" t="inlineStr">
        <is>
          <t>31.000,00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=HYPERLINK("https://leilaoonline.net/lote/detalhe/278891", "1397")</f>
      </c>
      <c r="B53" s="4" t="s">
        <f>=HYPERLINK("https://leilaoonline.net/lote/detalhe/278891", "APROX. 30 TON. DE TUBOS DE EVAPORAÇÃO 1. 1/2 x 4MTS MED/PESO APROX. - S/FR. - (VENDA POR KILO). - LOC. PARAISO ")</f>
      </c>
      <c r="C53" s="4" t="inlineStr">
        <is>
          <t>Vendido</t>
        </is>
      </c>
      <c r="D53" s="4" t="inlineStr">
        <is>
          <t>19</t>
        </is>
      </c>
      <c r="E53" s="5" t="inlineStr">
        <is>
          <t>87.000,00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=HYPERLINK("https://leilaoonline.net/lote/detalhe/278892", "1398")</f>
      </c>
      <c r="B54" s="4" t="s">
        <f>=HYPERLINK("https://leilaoonline.net/lote/detalhe/278892", "APROX. 10 TON. DE RODAS DE FERRO. - S/PT. - (VENDA POR KILO). - LOC. SANTA CÂNDIDA ")</f>
      </c>
      <c r="C54" s="4" t="inlineStr">
        <is>
          <t>Vendido</t>
        </is>
      </c>
      <c r="D54" s="4" t="inlineStr">
        <is>
          <t>12</t>
        </is>
      </c>
      <c r="E54" s="5" t="inlineStr">
        <is>
          <t>20.000,00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=HYPERLINK("https://leilaoonline.net/lote/detalhe/278893", "1399")</f>
      </c>
      <c r="B55" s="4" t="s">
        <f>=HYPERLINK("https://leilaoonline.net/lote/detalhe/278893", "VOLANDEIRA C/ EIXO. - S/FR. - LOC. DIAMANTE ")</f>
      </c>
      <c r="C55" s="4" t="inlineStr">
        <is>
          <t>Vendido</t>
        </is>
      </c>
      <c r="D55" s="4" t="inlineStr">
        <is>
          <t>53</t>
        </is>
      </c>
      <c r="E55" s="5" t="inlineStr">
        <is>
          <t>22.000,00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=HYPERLINK("https://leilaoonline.net/lote/detalhe/278894", "1400")</f>
      </c>
      <c r="B56" s="4" t="s">
        <f>=HYPERLINK("https://leilaoonline.net/lote/detalhe/278894", "04 BOMBAS DE COMBUSTÍVEL. - S/PT. - LOC. DIAMANTE ")</f>
      </c>
      <c r="C56" s="4" t="inlineStr">
        <is>
          <t>Vendido</t>
        </is>
      </c>
      <c r="D56" s="4" t="inlineStr">
        <is>
          <t>7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=HYPERLINK("https://leilaoonline.net/lote/detalhe/278895", "1401")</f>
      </c>
      <c r="B57" s="4" t="s">
        <f>=HYPERLINK("https://leilaoonline.net/lote/detalhe/278895", "02 MAQUINAS DE SOLDA, E 1 MAQUINA LAVAR A JATO. - S/FR. - LOC. DIAMANTE ")</f>
      </c>
      <c r="C57" s="4" t="inlineStr">
        <is>
          <t>Vendido</t>
        </is>
      </c>
      <c r="D57" s="4" t="inlineStr">
        <is>
          <t>6</t>
        </is>
      </c>
      <c r="E57" s="5" t="inlineStr">
        <is>
          <t>2.250,00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=HYPERLINK("https://leilaoonline.net/lote/detalhe/278896", "1402")</f>
      </c>
      <c r="B58" s="4" t="s">
        <f>=HYPERLINK("https://leilaoonline.net/lote/detalhe/278896", "1 FRANHO, 1 PALHETADEIRA, 2 MACACO JACARÉ, 2 REDUTOR, TUBOS DE AÇO, ROLOS de BORRACHA. - S/PT. - LOC. DIAMANTE ")</f>
      </c>
      <c r="C58" s="4" t="inlineStr">
        <is>
          <t>Vendido</t>
        </is>
      </c>
      <c r="D58" s="4" t="inlineStr">
        <is>
          <t>11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=HYPERLINK("https://leilaoonline.net/lote/detalhe/278897", "1403")</f>
      </c>
      <c r="B59" s="4" t="s">
        <f>=HYPERLINK("https://leilaoonline.net/lote/detalhe/278897", "CAMINHÃO VOLKSWAGEN 15.180 EURO3 WORKER; ANO 2010/2010; BRANCA; (BAÚ). - FR72520. - LOC. BARRA ")</f>
      </c>
      <c r="C59" s="4" t="inlineStr">
        <is>
          <t>Vendido</t>
        </is>
      </c>
      <c r="D59" s="4" t="inlineStr">
        <is>
          <t>43</t>
        </is>
      </c>
      <c r="E59" s="5" t="inlineStr">
        <is>
          <t>94.000,00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=HYPERLINK("https://leilaoonline.net/lote/detalhe/278898", "1404")</f>
      </c>
      <c r="B60" s="4" t="s">
        <f>=HYPERLINK("https://leilaoonline.net/lote/detalhe/278898", "HIDRO ROLL AZUL. - S/FR. - LOC. BARRA 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=HYPERLINK("https://leilaoonline.net/lote/detalhe/278899", "1405")</f>
      </c>
      <c r="B61" s="4" t="s">
        <f>=HYPERLINK("https://leilaoonline.net/lote/detalhe/278899", "HIDRO ROLL AMARELO. - FR102427/102431. - LOC. BARRA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=HYPERLINK("https://leilaoonline.net/lote/detalhe/278901", "1407")</f>
      </c>
      <c r="B62" s="4" t="s">
        <f>=HYPERLINK("https://leilaoonline.net/lote/detalhe/278901", "VEJA VÍDEO!! CAMINHÃO MERCEDES BENZ AXOR 3344S 6X4; ANO 2014/2014; BRANCA. - FR362072. - LOC. BARRA ")</f>
      </c>
      <c r="C62" s="4" t="inlineStr">
        <is>
          <t>Não vendido</t>
        </is>
      </c>
      <c r="D62" s="4" t="inlineStr">
        <is>
          <t>103</t>
        </is>
      </c>
      <c r="E62" s="5" t="inlineStr">
        <is>
          <t>161.000,00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=HYPERLINK("https://leilaoonline.net/lote/detalhe/278902", "1408")</f>
      </c>
      <c r="B63" s="4" t="s">
        <f>=HYPERLINK("https://leilaoonline.net/lote/detalhe/278902", "01 AQUECEDOR. - S/PT. - LOC. BARRA")</f>
      </c>
      <c r="C63" s="4" t="inlineStr">
        <is>
          <t>Não vendido</t>
        </is>
      </c>
      <c r="D63" s="4" t="inlineStr">
        <is>
          <t>53</t>
        </is>
      </c>
      <c r="E63" s="5" t="inlineStr">
        <is>
          <t>38.500,00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=HYPERLINK("https://leilaoonline.net/lote/detalhe/278903", "1409")</f>
      </c>
      <c r="B64" s="4" t="s">
        <f>=HYPERLINK("https://leilaoonline.net/lote/detalhe/278903", "01 AQUECEDOR. - S/PT. - LOC. BARRA ")</f>
      </c>
      <c r="C64" s="4" t="inlineStr">
        <is>
          <t>Vendido</t>
        </is>
      </c>
      <c r="D64" s="4" t="inlineStr">
        <is>
          <t>61</t>
        </is>
      </c>
      <c r="E64" s="5" t="inlineStr">
        <is>
          <t>48.000,00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=HYPERLINK("https://leilaoonline.net/lote/detalhe/278904", "1410")</f>
      </c>
      <c r="B65" s="4" t="s">
        <f>=HYPERLINK("https://leilaoonline.net/lote/detalhe/278904", "MESA PICADOR DE CANA N. 05 (TUBULAÇÃO NA COR VERDE E MOTOR NÃO FAZEM PARTE DO LOTE). - S/PT. - LOC.DIAMANTE")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=HYPERLINK("https://leilaoonline.net/lote/detalhe/278905", "1411")</f>
      </c>
      <c r="B66" s="4" t="s">
        <f>=HYPERLINK("https://leilaoonline.net/lote/detalhe/278905", "LOTE CONTENDO: VARIADOR, REDUTOR, ACIONAMENTO; (MOTOR NÃO FAZ PARTE DO LOTE). - S/PT. - LOC. DIAMANTE ")</f>
      </c>
      <c r="C66" s="4" t="inlineStr">
        <is>
          <t>Vendido</t>
        </is>
      </c>
      <c r="D66" s="4" t="inlineStr">
        <is>
          <t>6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=HYPERLINK("https://leilaoonline.net/lote/detalhe/278906", "1412")</f>
      </c>
      <c r="B67" s="4" t="s">
        <f>=HYPERLINK("https://leilaoonline.net/lote/detalhe/278906", "ESTEIRA DE LONA/BORRACHA C/ ESTRUTURA E PASSARELA DE AMBOS LADOS. - S/PT. - LOC. DIAMANTE")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=HYPERLINK("https://leilaoonline.net/lote/detalhe/278907", "1413")</f>
      </c>
      <c r="B68" s="4" t="s">
        <f>=HYPERLINK("https://leilaoonline.net/lote/detalhe/278907", "TOMADOR DE AMOSTRA C/MOTOR. - S/PT. - LOC. DIAMANTE ")</f>
      </c>
      <c r="C68" s="4" t="inlineStr">
        <is>
          <t>Não vendido</t>
        </is>
      </c>
      <c r="D68" s="4" t="inlineStr">
        <is>
          <t>20</t>
        </is>
      </c>
      <c r="E68" s="5" t="inlineStr">
        <is>
          <t>9.250,00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=HYPERLINK("https://leilaoonline.net/lote/detalhe/278908", "1414")</f>
      </c>
      <c r="B69" s="4" t="s">
        <f>=HYPERLINK("https://leilaoonline.net/lote/detalhe/278908", "ESTEIRA DE TALISCA C/ ESTRUTURA (MOTOR E ACIONAMENTO NÃO FAZEM PARTE). - S/FR. - LOC. DIAMANTE")</f>
      </c>
      <c r="C69" s="4" t="inlineStr">
        <is>
          <t>Não vendido</t>
        </is>
      </c>
      <c r="D69" s="4" t="inlineStr">
        <is>
          <t>21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=HYPERLINK("https://leilaoonline.net/lote/detalhe/278909", "1415")</f>
      </c>
      <c r="B70" s="4" t="s">
        <f>=HYPERLINK("https://leilaoonline.net/lote/detalhe/278909", "GARRA N.08 (MOTOR E CAIXA DE ÓLEO NÃO FAZEM PARTE DO LOTE). - S/FR. - LOC. DIAMANTE")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=HYPERLINK("https://leilaoonline.net/lote/detalhe/278910", "1416")</f>
      </c>
      <c r="B71" s="4" t="s">
        <f>=HYPERLINK("https://leilaoonline.net/lote/detalhe/278910", "GARRA N.03 (MOTOR E CAIXA DE ÓLEO NÃO FAZEM PARTE DO LOTE). - S/FR. - LOC. DIAMANTE ")</f>
      </c>
      <c r="C71" s="4" t="inlineStr">
        <is>
          <t>Não vendido</t>
        </is>
      </c>
      <c r="D71" s="4" t="inlineStr">
        <is>
          <t>9</t>
        </is>
      </c>
      <c r="E71" s="5" t="inlineStr">
        <is>
          <t>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=HYPERLINK("https://leilaoonline.net/lote/detalhe/278911", "1417")</f>
      </c>
      <c r="B72" s="4" t="s">
        <f>=HYPERLINK("https://leilaoonline.net/lote/detalhe/278911", "GARRA N.04 (MOTOR E CAIXA DE ÓLEO NÃO FAZEM PARTE DO LOTE). - S/FR. - LOC. DIAMANTE ")</f>
      </c>
      <c r="C72" s="4" t="inlineStr">
        <is>
          <t>Não vendido</t>
        </is>
      </c>
      <c r="D72" s="4" t="inlineStr">
        <is>
          <t>12</t>
        </is>
      </c>
      <c r="E72" s="5" t="inlineStr">
        <is>
          <t>6.500,00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=HYPERLINK("https://leilaoonline.net/lote/detalhe/278912", "1418")</f>
      </c>
      <c r="B73" s="4" t="s">
        <f>=HYPERLINK("https://leilaoonline.net/lote/detalhe/278912", "PONTE ROLANTE (25T) MONTADA  ACIONADOR, REDUTOR, MOITÃO, PAINEL . - S/PT. - LOC. DIAMANTE ")</f>
      </c>
      <c r="C73" s="4" t="inlineStr">
        <is>
          <t>Vendido</t>
        </is>
      </c>
      <c r="D73" s="4" t="inlineStr">
        <is>
          <t>53</t>
        </is>
      </c>
      <c r="E73" s="5" t="inlineStr">
        <is>
          <t>100.000,00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=HYPERLINK("https://leilaoonline.net/lote/detalhe/278913", "1419")</f>
      </c>
      <c r="B74" s="4" t="s">
        <f>=HYPERLINK("https://leilaoonline.net/lote/detalhe/278913", "GARRA N. 05 (MOTOR E CAIXA DE ÓLEO NÃO FAZEM PARTE DO LOTE). - S/FR. - LOC. DIAMANTE ")</f>
      </c>
      <c r="C74" s="4" t="inlineStr">
        <is>
          <t>Não vendido</t>
        </is>
      </c>
      <c r="D74" s="4" t="inlineStr">
        <is>
          <t>13</t>
        </is>
      </c>
      <c r="E74" s="5" t="inlineStr">
        <is>
          <t>7.000,00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=HYPERLINK("https://leilaoonline.net/lote/detalhe/278914", "1420")</f>
      </c>
      <c r="B75" s="4" t="s">
        <f>=HYPERLINK("https://leilaoonline.net/lote/detalhe/278914", "ELETROÍMA. - S/PT. - LOC. DIAMANTE ")</f>
      </c>
      <c r="C75" s="4" t="inlineStr">
        <is>
          <t>Vendido</t>
        </is>
      </c>
      <c r="D75" s="4" t="inlineStr">
        <is>
          <t>40</t>
        </is>
      </c>
      <c r="E75" s="5" t="inlineStr">
        <is>
          <t>15.500,00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=HYPERLINK("https://leilaoonline.net/lote/detalhe/278915", "1421")</f>
      </c>
      <c r="B76" s="4" t="s">
        <f>=HYPERLINK("https://leilaoonline.net/lote/detalhe/278915", "3 ESTRUTURA DE ESTEIRA; (VENDA SEM MOTOR E LONA). - S/PT. - LOC. DIAMANTE")</f>
      </c>
      <c r="C76" s="4" t="inlineStr">
        <is>
          <t>Vendido</t>
        </is>
      </c>
      <c r="D76" s="4" t="inlineStr">
        <is>
          <t>36</t>
        </is>
      </c>
      <c r="E76" s="5" t="inlineStr">
        <is>
          <t>15.000,00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=HYPERLINK("https://leilaoonline.net/lote/detalhe/279251", "1422")</f>
      </c>
      <c r="B77" s="4" t="s">
        <f>=HYPERLINK("https://leilaoonline.net/lote/detalhe/279251", "CARRETA DE TORTA. - FR122197. - LOC.BONFIM ")</f>
      </c>
      <c r="C77" s="4" t="inlineStr">
        <is>
          <t>Vendido</t>
        </is>
      </c>
      <c r="D77" s="4" t="inlineStr">
        <is>
          <t>12</t>
        </is>
      </c>
      <c r="E77" s="5" t="inlineStr">
        <is>
          <t>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=HYPERLINK("https://leilaoonline.net/lote/detalhe/279252", "1423")</f>
      </c>
      <c r="B78" s="4" t="s">
        <f>=HYPERLINK("https://leilaoonline.net/lote/detalhe/279252", "TRATOR CASE 260; ANO 2017. - FR116561. - LOC. BONFIM ")</f>
      </c>
      <c r="C78" s="4" t="inlineStr">
        <is>
          <t>Não vendido</t>
        </is>
      </c>
      <c r="D78" s="4" t="inlineStr">
        <is>
          <t>17</t>
        </is>
      </c>
      <c r="E78" s="5" t="inlineStr">
        <is>
          <t>88.500,00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=HYPERLINK("https://leilaoonline.net/lote/detalhe/279253", "1424")</f>
      </c>
      <c r="B79" s="4" t="s">
        <f>=HYPERLINK("https://leilaoonline.net/lote/detalhe/279253", "40 CONTANNIER IBC. - S/PT. - LOC. BONFIM 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4.750,00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=HYPERLINK("https://leilaoonline.net/lote/detalhe/279254", "1425")</f>
      </c>
      <c r="B80" s="4" t="s">
        <f>=HYPERLINK("https://leilaoonline.net/lote/detalhe/279254", "CARRETA TANQUE PLÁSTICO; ANO 2011. - PAT.182355. - LOC. BONFIM ")</f>
      </c>
      <c r="C80" s="4" t="inlineStr">
        <is>
          <t>Vendido</t>
        </is>
      </c>
      <c r="D80" s="4" t="inlineStr">
        <is>
          <t>4</t>
        </is>
      </c>
      <c r="E80" s="5" t="inlineStr">
        <is>
          <t>1.750,00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=HYPERLINK("https://leilaoonline.net/lote/detalhe/279255", "1426")</f>
      </c>
      <c r="B81" s="4" t="s">
        <f>=HYPERLINK("https://leilaoonline.net/lote/detalhe/279255", "TRATOR JOHN DEERE 7225J; ANO 2016.- S/FR. - LOC. ZANIN")</f>
      </c>
      <c r="C81" s="4" t="inlineStr">
        <is>
          <t>Não vendido</t>
        </is>
      </c>
      <c r="D81" s="4" t="inlineStr">
        <is>
          <t>17</t>
        </is>
      </c>
      <c r="E81" s="5" t="inlineStr">
        <is>
          <t>90.000,00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=HYPERLINK("https://leilaoonline.net/lote/detalhe/279256", "1427")</f>
      </c>
      <c r="B82" s="4" t="s">
        <f>=HYPERLINK("https://leilaoonline.net/lote/detalhe/279256", "TRATOR JOHN DEERE 7225J; ANO 2013. - S/FR. - LOC.SERRA ")</f>
      </c>
      <c r="C82" s="4" t="inlineStr">
        <is>
          <t>Não vendido</t>
        </is>
      </c>
      <c r="D82" s="4" t="inlineStr">
        <is>
          <t>33</t>
        </is>
      </c>
      <c r="E82" s="5" t="inlineStr">
        <is>
          <t>63.000,00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=HYPERLINK("https://leilaoonline.net/lote/detalhe/279257", "1428")</f>
      </c>
      <c r="B83" s="4" t="s">
        <f>=HYPERLINK("https://leilaoonline.net/lote/detalhe/279257", "TRATOR JOHN DEERE 7230J; ANO 2017. - (QUEIMADO). - S/FR. - LOC.SERRA ")</f>
      </c>
      <c r="C83" s="4" t="inlineStr">
        <is>
          <t>Vendido</t>
        </is>
      </c>
      <c r="D83" s="4" t="inlineStr">
        <is>
          <t>12</t>
        </is>
      </c>
      <c r="E83" s="5" t="inlineStr">
        <is>
          <t>51.000,00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=HYPERLINK("https://leilaoonline.net/lote/detalhe/279258", "1429")</f>
      </c>
      <c r="B84" s="4" t="s">
        <f>=HYPERLINK("https://leilaoonline.net/lote/detalhe/279258", "SUCATA CAMINHÃO MERCEDES BENZ GUNNER. - FR189274. - (VENDA SEM DIREITO A DOCUMENTAÇÃO) - LOC. SERRA ")</f>
      </c>
      <c r="C84" s="4" t="inlineStr">
        <is>
          <t>Vendido</t>
        </is>
      </c>
      <c r="D84" s="4" t="inlineStr">
        <is>
          <t>24</t>
        </is>
      </c>
      <c r="E84" s="5" t="inlineStr">
        <is>
          <t>36.000,00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=HYPERLINK("https://leilaoonline.net/lote/detalhe/279259", "1430")</f>
      </c>
      <c r="B85" s="4" t="s">
        <f>=HYPERLINK("https://leilaoonline.net/lote/detalhe/279259", "TRATOR VALTRA BH 145; ANO 2013. - FR126070. - LOC. SERRA")</f>
      </c>
      <c r="C85" s="4" t="inlineStr">
        <is>
          <t>Vendido</t>
        </is>
      </c>
      <c r="D85" s="4" t="inlineStr">
        <is>
          <t>103</t>
        </is>
      </c>
      <c r="E85" s="5" t="inlineStr">
        <is>
          <t>130.000,00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=HYPERLINK("https://leilaoonline.net/lote/detalhe/279261", "1432")</f>
      </c>
      <c r="B86" s="4" t="s">
        <f>=HYPERLINK("https://leilaoonline.net/lote/detalhe/279261", "02 AGROMATÃO E 01 SULCADOR. - FR134162/34170/103317. - LOC. SERRA")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=HYPERLINK("https://leilaoonline.net/lote/detalhe/279262", "1433")</f>
      </c>
      <c r="B87" s="4" t="s">
        <f>=HYPERLINK("https://leilaoonline.net/lote/detalhe/279262", "CAMINHÃO VOLKSWAGEN 15.180 EURO3 WORKER; ANO 2010/2010; BRANCA;( FALTA MOTOR/CAMBIO/ OUTROS). - FR52525/57533. - LOC. SERRA")</f>
      </c>
      <c r="C87" s="4" t="inlineStr">
        <is>
          <t>Vendido</t>
        </is>
      </c>
      <c r="D87" s="4" t="inlineStr">
        <is>
          <t>28</t>
        </is>
      </c>
      <c r="E87" s="5" t="inlineStr">
        <is>
          <t>42.000,00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=HYPERLINK("https://leilaoonline.net/lote/detalhe/279263", "1434")</f>
      </c>
      <c r="B88" s="4" t="s">
        <f>=HYPERLINK("https://leilaoonline.net/lote/detalhe/279263", "TRATOR CASE 260; ANO 2017. - FR20288. - LOC. SERRA ")</f>
      </c>
      <c r="C88" s="4" t="inlineStr">
        <is>
          <t>Não vendido</t>
        </is>
      </c>
      <c r="D88" s="4" t="inlineStr">
        <is>
          <t>21</t>
        </is>
      </c>
      <c r="E88" s="5" t="inlineStr">
        <is>
          <t>100.000,00</t>
        </is>
      </c>
      <c r="F88" s="4" t="inlineStr">
        <is>
          <t>2500.00</t>
        </is>
      </c>
    </row>
    <row collapsed="false" customFormat="false" customHeight="false" hidden="false" ht="12.1" outlineLevel="0" r="89">
      <c r="A89" s="5" t="s">
        <f>=HYPERLINK("https://leilaoonline.net/lote/detalhe/278874", "1604")</f>
      </c>
      <c r="B89" s="4" t="s">
        <f>=HYPERLINK("https://leilaoonline.net/lote/detalhe/278874", "TRATOR CASE 260; ANO 2013. - FR163507. - LOC. SANTA ELISA ")</f>
      </c>
      <c r="C89" s="4" t="inlineStr">
        <is>
          <t>Não vendido</t>
        </is>
      </c>
      <c r="D89" s="4" t="inlineStr">
        <is>
          <t>33</t>
        </is>
      </c>
      <c r="E89" s="5" t="inlineStr">
        <is>
          <t>82.000,00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=HYPERLINK("https://leilaoonline.net/lote/detalhe/278857", "1618")</f>
      </c>
      <c r="B90" s="4" t="s">
        <f>=HYPERLINK("https://leilaoonline.net/lote/detalhe/278857", "IMPLEMENTO AGROMATÃO. - FR134160. - LOC. JUNQUEIRA")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=HYPERLINK("https://leilaoonline.net/lote/detalhe/278880", "1813")</f>
      </c>
      <c r="B91" s="4" t="s">
        <f>=HYPERLINK("https://leilaoonline.net/lote/detalhe/278880", "TRATOR JOHN DEERE 7225J; ANO 2016. - FR4435126. - LOC. CAARAPÓ")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=HYPERLINK("https://leilaoonline.net/lote/detalhe/279889", "1819")</f>
      </c>
      <c r="B92" s="4" t="s">
        <f>=HYPERLINK("https://leilaoonline.net/lote/detalhe/279889", "TRATOR JOHN DEERE 6190 J; ANO 2017. - FR4435180. - LOC. CAARAPÓ")</f>
      </c>
      <c r="C92" s="4" t="inlineStr">
        <is>
          <t>Vendido</t>
        </is>
      </c>
      <c r="D92" s="4" t="inlineStr">
        <is>
          <t>4</t>
        </is>
      </c>
      <c r="E92" s="5" t="inlineStr">
        <is>
          <t>121.000,00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=HYPERLINK("https://leilaoonline.net/lote/detalhe/278873", "1821")</f>
      </c>
      <c r="B93" s="4" t="s">
        <f>=HYPERLINK("https://leilaoonline.net/lote/detalhe/278873", "TRATOR JOHN DEERE 225CV; ANO 2016. - (SEM TRANSMISSÃO) - FR112346. - (PÁTIO OFICINA) - LOC. BENALCOOL")</f>
      </c>
      <c r="C93" s="4" t="inlineStr">
        <is>
          <t>Não vendido</t>
        </is>
      </c>
      <c r="D93" s="4" t="inlineStr">
        <is>
          <t>19</t>
        </is>
      </c>
      <c r="E93" s="5" t="inlineStr">
        <is>
          <t>46.000,00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=HYPERLINK("https://leilaoonline.net/lote/detalhe/278851", "8050")</f>
      </c>
      <c r="B94" s="4" t="s">
        <f>=HYPERLINK("https://leilaoonline.net/lote/detalhe/278851", "1 GERADOR À DIESEL CATERPILLAR 450K COM MOTOR. - PAT.292169/292168. - LOC. PASSATEMPO")</f>
      </c>
      <c r="C94" s="4" t="inlineStr">
        <is>
          <t>Não vendido</t>
        </is>
      </c>
      <c r="D94" s="4" t="inlineStr">
        <is>
          <t>16</t>
        </is>
      </c>
      <c r="E94" s="5" t="inlineStr">
        <is>
          <t>40.000,00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=HYPERLINK("https://leilaoonline.net/lote/detalhe/278876", "10003")</f>
      </c>
      <c r="B95" s="4" t="s">
        <f>=HYPERLINK("https://leilaoonline.net/lote/detalhe/278876", "SUBSOLADOR CANAVIEIRO STARA. - FR45335. - LOC. CAARAPÓ")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=HYPERLINK("https://leilaoonline.net/lote/detalhe/278875", "10004")</f>
      </c>
      <c r="B96" s="4" t="s">
        <f>=HYPERLINK("https://leilaoonline.net/lote/detalhe/278875", " SUBSOLADOR CANAVIEIRO STARA. - FR4445322. - LOC. CAARAPÓ")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=HYPERLINK("https://leilaoonline.net/lote/detalhe/278877", "10316")</f>
      </c>
      <c r="B97" s="4" t="s">
        <f>=HYPERLINK("https://leilaoonline.net/lote/detalhe/278877", "TRATOR CASE PUMA 205 4X4; ANO 2017; (VENDA SEM OS PESOS DAS RODAS). - FR8002033/512033. - LOC. BARRA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=HYPERLINK("https://leilaoonline.net/lote/detalhe/279240", "10608")</f>
      </c>
      <c r="B98" s="4" t="s">
        <f>=HYPERLINK("https://leilaoonline.net/lote/detalhe/279240", "CAMINHÃO VOLKSWAGEN 31.320 CNC 6X4; ANO 2010/2010; BRANCA; (TRANSBORDO); (MOTOR DIVERGENTE). - FR88175. - (VENDA SOMENTE PARA COMPRADORES DO ESTADO DE SÃO PAULO) - (PÁTIO CCT AGRÍCOLA). - LOC. GASA")</f>
      </c>
      <c r="C98" s="4" t="inlineStr">
        <is>
          <t>Vendido</t>
        </is>
      </c>
      <c r="D98" s="4" t="inlineStr">
        <is>
          <t>94</t>
        </is>
      </c>
      <c r="E98" s="5" t="inlineStr">
        <is>
          <t>132.000,00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=HYPERLINK("https://leilaoonline.net/lote/detalhe/278916", "10653")</f>
      </c>
      <c r="B99" s="4" t="s">
        <f>=HYPERLINK("https://leilaoonline.net/lote/detalhe/278916", "TRANSBORDO ATA 12T; ANO 2012. - FR70628. - LOC. BARRA ")</f>
      </c>
      <c r="C99" s="4" t="inlineStr">
        <is>
          <t>Não vendido</t>
        </is>
      </c>
      <c r="D99" s="4" t="inlineStr">
        <is>
          <t>8</t>
        </is>
      </c>
      <c r="E99" s="5" t="inlineStr">
        <is>
          <t>14.500,00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=HYPERLINK("https://leilaoonline.net/lote/detalhe/278869", "10880")</f>
      </c>
      <c r="B100" s="4" t="s">
        <f>=HYPERLINK("https://leilaoonline.net/lote/detalhe/278869", "REBOQUE RANDON SP RQ CA; ANO 2012/2013; CINZA. - (SERÁ VENDIDO SEM RODAS E SEM PNEUS) . - FR66217. - (PÁTIO APOIO) - LOC. COSTA PINTO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=HYPERLINK("https://leilaoonline.net/lote/detalhe/280565", "11024")</f>
      </c>
      <c r="B101" s="4" t="s">
        <f>=HYPERLINK("https://leilaoonline.net/lote/detalhe/280565", "PENEIRA ROTATIVA- INOX SUCATEADA. - S/PT. - LOC. BENALCOOL")</f>
      </c>
      <c r="C101" s="4" t="inlineStr">
        <is>
          <t>Vendido</t>
        </is>
      </c>
      <c r="D101" s="4" t="inlineStr">
        <is>
          <t>6</t>
        </is>
      </c>
      <c r="E101" s="5" t="inlineStr">
        <is>
          <t>3.250,00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=HYPERLINK("https://leilaoonline.net/lote/detalhe/278846", "11062")</f>
      </c>
      <c r="B102" s="4" t="s">
        <f>=HYPERLINK("https://leilaoonline.net/lote/detalhe/278846", "APROXIMADAMENTE 100 UNIDADES DE PALLETS; (VENDA POR UNIDADE) . - S/PT. - LOC. JATAI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1,00</t>
        </is>
      </c>
      <c r="F102" s="4" t="inlineStr">
        <is>
          <t>1.00</t>
        </is>
      </c>
    </row>
    <row collapsed="false" customFormat="false" customHeight="false" hidden="false" ht="12.1" outlineLevel="0" r="103">
      <c r="A103" s="5" t="s">
        <f>=HYPERLINK("https://leilaoonline.net/lote/detalhe/278862", "11074")</f>
      </c>
      <c r="B103" s="4" t="s">
        <f>=HYPERLINK("https://leilaoonline.net/lote/detalhe/278862", "TRATOR CASE PUMA 205 4X4; ANO 2017. - FR512037. - LOC. BARRA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=HYPERLINK("https://leilaoonline.net/lote/detalhe/280104", "11086")</f>
      </c>
      <c r="B104" s="4" t="s">
        <f>=HYPERLINK("https://leilaoonline.net/lote/detalhe/280104", "PRENSA HIDRÁULICA DE BAGAÇO - ANO 2006. - PATR.185084. - (PÁTIO LABORATÓRIO) - LOC. MACARAÍ ")</f>
      </c>
      <c r="C104" s="4" t="inlineStr">
        <is>
          <t>Vendido</t>
        </is>
      </c>
      <c r="D104" s="4" t="inlineStr">
        <is>
          <t>31</t>
        </is>
      </c>
      <c r="E104" s="5" t="inlineStr">
        <is>
          <t>18.500,00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=HYPERLINK("https://leilaoonline.net/lote/detalhe/279225", "11115")</f>
      </c>
      <c r="B105" s="4" t="s">
        <f>=HYPERLINK("https://leilaoonline.net/lote/detalhe/279225", "TRANSBORDO ATA 12T; ANO 2012. - FR112624. - (PÁTIO DE DESINVESTIMENTO). - LOC.MUNDIAL")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15.500,00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=HYPERLINK("https://leilaoonline.net/lote/detalhe/279226", "11116")</f>
      </c>
      <c r="B106" s="4" t="s">
        <f>=HYPERLINK("https://leilaoonline.net/lote/detalhe/279226", "TRANSBORDO ARR 12000 KG 4700X3550MM; ANO 2015. - FR112622. - (PÁTIO DE DESINVESTIMENTO). - LOC. MUNDIAL ")</f>
      </c>
      <c r="C106" s="4" t="inlineStr">
        <is>
          <t>Vendido</t>
        </is>
      </c>
      <c r="D106" s="4" t="inlineStr">
        <is>
          <t>7</t>
        </is>
      </c>
      <c r="E106" s="5" t="inlineStr">
        <is>
          <t>18.000,00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=HYPERLINK("https://leilaoonline.net/lote/detalhe/279227", "11117")</f>
      </c>
      <c r="B107" s="4" t="s">
        <f>=HYPERLINK("https://leilaoonline.net/lote/detalhe/279227", "TRANSBORDO ATA 12T; ANO 2012. - FR84601. - (PÁTIO DE DESINVESTIMENTO). - LOC. MUNDIAL ")</f>
      </c>
      <c r="C107" s="4" t="inlineStr">
        <is>
          <t>Vendido</t>
        </is>
      </c>
      <c r="D107" s="4" t="inlineStr">
        <is>
          <t>14</t>
        </is>
      </c>
      <c r="E107" s="5" t="inlineStr">
        <is>
          <t>23.500,00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=HYPERLINK("https://leilaoonline.net/lote/detalhe/279228", "11118")</f>
      </c>
      <c r="B108" s="4" t="s">
        <f>=HYPERLINK("https://leilaoonline.net/lote/detalhe/279228", "TRANSBORDO ATA 12T; ANO 2012. - FR84792. - PÁTIO DE DESINVESTIMENTO. - LOC. MUNDIAL 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22.000,00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=HYPERLINK("https://leilaoonline.net/lote/detalhe/279229", "11119")</f>
      </c>
      <c r="B109" s="4" t="s">
        <f>=HYPERLINK("https://leilaoonline.net/lote/detalhe/279229", "TRANSBORDO ARR 12000 KG 4700X3550MM; ANO 2015. - FR112648. - PÁTIO DE DESINVESTIMENTO. - LOC. MUNDIAL ")</f>
      </c>
      <c r="C109" s="4" t="inlineStr">
        <is>
          <t>Vendido</t>
        </is>
      </c>
      <c r="D109" s="4" t="inlineStr">
        <is>
          <t>13</t>
        </is>
      </c>
      <c r="E109" s="5" t="inlineStr">
        <is>
          <t>22.500,00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=HYPERLINK("https://leilaoonline.net/lote/detalhe/279230", "11120")</f>
      </c>
      <c r="B110" s="4" t="s">
        <f>=HYPERLINK("https://leilaoonline.net/lote/detalhe/279230", "TRANSBORDO ATA 12T;  ANO 2015. - FR112627. - PÁTIO DE DESINVESTIMENTO. - LOC. MUNDIAL")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18.000,00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=HYPERLINK("https://leilaoonline.net/lote/detalhe/279231", "11121")</f>
      </c>
      <c r="B111" s="4" t="s">
        <f>=HYPERLINK("https://leilaoonline.net/lote/detalhe/279231", "TRANSBORDO ATA 12T;  ANO 2015. - FR112625. - PÁTIO DE DESINVESTIMENTO. - LOC. MUNDIAL ")</f>
      </c>
      <c r="C111" s="4" t="inlineStr">
        <is>
          <t>Vendido</t>
        </is>
      </c>
      <c r="D111" s="4" t="inlineStr">
        <is>
          <t>13</t>
        </is>
      </c>
      <c r="E111" s="5" t="inlineStr">
        <is>
          <t>21.500,00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=HYPERLINK("https://leilaoonline.net/lote/detalhe/279232", "11122")</f>
      </c>
      <c r="B112" s="4" t="s">
        <f>=HYPERLINK("https://leilaoonline.net/lote/detalhe/279232", "TRANSBORDO ARR 12000KG 4700X3550MM; ANO 2015. - FR112645. - (PÁTIO DE DESINVESTIMENTO). - LOC. MUNDIAL ")</f>
      </c>
      <c r="C112" s="4" t="inlineStr">
        <is>
          <t>Não vendido</t>
        </is>
      </c>
      <c r="D112" s="4" t="inlineStr">
        <is>
          <t>3</t>
        </is>
      </c>
      <c r="E112" s="5" t="inlineStr">
        <is>
          <t>18.000,00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=HYPERLINK("https://leilaoonline.net/lote/detalhe/279234", "11123")</f>
      </c>
      <c r="B113" s="4" t="s">
        <f>=HYPERLINK("https://leilaoonline.net/lote/detalhe/279234", "COLHEDORA JOHN DEERE; ANO 2015. - FR117571. - (PÁTIO AGRICOLA). - LOC. BENALCOOL")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=HYPERLINK("https://leilaoonline.net/lote/detalhe/279235", "11124")</f>
      </c>
      <c r="B114" s="4" t="s">
        <f>=HYPERLINK("https://leilaoonline.net/lote/detalhe/279235", "COLHEDORA JOHN DEERE 3522; ANO 2014. - FR173210. - (PÁTIO AGRÍCOLA). - LOC. BENALCOOL")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=HYPERLINK("https://leilaoonline.net/lote/detalhe/279236", "11125")</f>
      </c>
      <c r="B115" s="4" t="s">
        <f>=HYPERLINK("https://leilaoonline.net/lote/detalhe/279236", "TRATOR JOHN DEERE 7225J; ANO 2016. - FR112231. - (PÁTIO AGRÍCOLA). - LOC. BENALCOOL")</f>
      </c>
      <c r="C115" s="4" t="inlineStr">
        <is>
          <t>Não vendido</t>
        </is>
      </c>
      <c r="D115" s="4" t="inlineStr">
        <is>
          <t>14</t>
        </is>
      </c>
      <c r="E115" s="5" t="inlineStr">
        <is>
          <t>57.000,00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=HYPERLINK("https://leilaoonline.net/lote/detalhe/279237", "11126")</f>
      </c>
      <c r="B116" s="4" t="s">
        <f>=HYPERLINK("https://leilaoonline.net/lote/detalhe/279237", "DISTRIBUIDOR TORTA FILTRO ATA1102; ANO 2018. - FR38074. - (PÁTIO AGRÍCOLA). - LOC. BENALCOOL")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5.750,00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=HYPERLINK("https://leilaoonline.net/lote/detalhe/279239", "11128")</f>
      </c>
      <c r="B117" s="4" t="s">
        <f>=HYPERLINK("https://leilaoonline.net/lote/detalhe/279239", "CAMINHONETE CHEVROLET S10 LS FD2; ANO 2014/2014; BRANCA; (MOTOR E CÂMBIO DESMONTADOS). - FR173091. -  (PÁTIO DE DESINVESTIMENTO). - BENALCOOL ")</f>
      </c>
      <c r="C117" s="4" t="inlineStr">
        <is>
          <t>Vendido</t>
        </is>
      </c>
      <c r="D117" s="4" t="inlineStr">
        <is>
          <t>15</t>
        </is>
      </c>
      <c r="E117" s="5" t="inlineStr">
        <is>
          <t>24.000,00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=HYPERLINK("https://leilaoonline.net/lote/detalhe/279243", "11130")</f>
      </c>
      <c r="B118" s="4" t="s">
        <f>=HYPERLINK("https://leilaoonline.net/lote/detalhe/279243", "CAIXA DE APLICAÇÃO DE FERTILIZANTES CARDEROLI. - S/PT. - (PÁTIO AGRÍCOLA). - LOC. BENALCOOL ")</f>
      </c>
      <c r="C118" s="4" t="inlineStr">
        <is>
          <t>Vendido</t>
        </is>
      </c>
      <c r="D118" s="4" t="inlineStr">
        <is>
          <t>4</t>
        </is>
      </c>
      <c r="E118" s="5" t="inlineStr">
        <is>
          <t>1.750,00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=HYPERLINK("https://leilaoonline.net/lote/detalhe/279244", "11131")</f>
      </c>
      <c r="B119" s="4" t="s">
        <f>=HYPERLINK("https://leilaoonline.net/lote/detalhe/279244", "CAPOTA DE FIBRA PARA PICAPE. - S/FR. - (PÁTIO DE DESINVESTIMENTO). - LOC. MUNDIAL")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=HYPERLINK("https://leilaoonline.net/lote/detalhe/279245", "11132")</f>
      </c>
      <c r="B120" s="4" t="s">
        <f>=HYPERLINK("https://leilaoonline.net/lote/detalhe/279245", "MOTOR ESTACIONÁRIO COM BOMBA A DIESEL - PARTIDA ELÉTRICA. - S/PT. - (ALOJAMENTO MODAL). - LOC. GASA")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3.000,00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=HYPERLINK("https://leilaoonline.net/lote/detalhe/279266", "11133")</f>
      </c>
      <c r="B121" s="4" t="s">
        <f>=HYPERLINK("https://leilaoonline.net/lote/detalhe/279266", "TRATOR JOHN DEERE 7225J 4X4; ANO 2012. - FR81599. - LOC. IPAUSSU ")</f>
      </c>
      <c r="C121" s="4" t="inlineStr">
        <is>
          <t>Vendido</t>
        </is>
      </c>
      <c r="D121" s="4" t="inlineStr">
        <is>
          <t>9</t>
        </is>
      </c>
      <c r="E121" s="5" t="inlineStr">
        <is>
          <t>44.000,00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=HYPERLINK("https://leilaoonline.net/lote/detalhe/279279", "11134")</f>
      </c>
      <c r="B122" s="4" t="s">
        <f>=HYPERLINK("https://leilaoonline.net/lote/detalhe/279279", "APROX. 30 EIXOS. - S/PT. - (Oficina Truck Center) . LOC. IPAUSSU")</f>
      </c>
      <c r="C122" s="4" t="inlineStr">
        <is>
          <t>Vendido</t>
        </is>
      </c>
      <c r="D122" s="4" t="inlineStr">
        <is>
          <t>15</t>
        </is>
      </c>
      <c r="E122" s="5" t="inlineStr">
        <is>
          <t>5.500,00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=HYPERLINK("https://leilaoonline.net/lote/detalhe/279280", "11135")</f>
      </c>
      <c r="B123" s="4" t="s">
        <f>=HYPERLINK("https://leilaoonline.net/lote/detalhe/279280", "APROX. 30 EIXOS. - S/PT. - (Oficina Truck Center) . LOC. IPAUSSU")</f>
      </c>
      <c r="C123" s="4" t="inlineStr">
        <is>
          <t>Vendido</t>
        </is>
      </c>
      <c r="D123" s="4" t="inlineStr">
        <is>
          <t>14</t>
        </is>
      </c>
      <c r="E123" s="5" t="inlineStr">
        <is>
          <t>5.250,00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=HYPERLINK("https://leilaoonline.net/lote/detalhe/279281", "11136")</f>
      </c>
      <c r="B124" s="4" t="s">
        <f>=HYPERLINK("https://leilaoonline.net/lote/detalhe/279281", "APROX. 30 EIXOS. - S/PT. - (Oficina Truck Center) . LOC. IPAUSSU")</f>
      </c>
      <c r="C124" s="4" t="inlineStr">
        <is>
          <t>Vendido</t>
        </is>
      </c>
      <c r="D124" s="4" t="inlineStr">
        <is>
          <t>16</t>
        </is>
      </c>
      <c r="E124" s="5" t="inlineStr">
        <is>
          <t>5.750,00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=HYPERLINK("https://leilaoonline.net/lote/detalhe/279282", "11137")</f>
      </c>
      <c r="B125" s="4" t="s">
        <f>=HYPERLINK("https://leilaoonline.net/lote/detalhe/279282", "APROX. 28 EIXOS. - S/PT. - (Oficina Truck Center) . LOC. IPAUSSU")</f>
      </c>
      <c r="C125" s="4" t="inlineStr">
        <is>
          <t>Vendido</t>
        </is>
      </c>
      <c r="D125" s="4" t="inlineStr">
        <is>
          <t>18</t>
        </is>
      </c>
      <c r="E125" s="5" t="inlineStr">
        <is>
          <t>5.250,00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=HYPERLINK("https://leilaoonline.net/lote/detalhe/279286", "11138")</f>
      </c>
      <c r="B126" s="4" t="s">
        <f>=HYPERLINK("https://leilaoonline.net/lote/detalhe/279286", "LOTE COM 16 ACUMULADORES HIDRÁULICOS FABR. DEDINI. - S/PT. (MOENDA). -  LOC. UNIDADE UNIVALEM ")</f>
      </c>
      <c r="C126" s="4" t="inlineStr">
        <is>
          <t>Vendido</t>
        </is>
      </c>
      <c r="D126" s="4" t="inlineStr">
        <is>
          <t>13</t>
        </is>
      </c>
      <c r="E126" s="5" t="inlineStr">
        <is>
          <t>4.250,00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=HYPERLINK("https://leilaoonline.net/lote/detalhe/279288", "11139")</f>
      </c>
      <c r="B127" s="4" t="s">
        <f>=HYPERLINK("https://leilaoonline.net/lote/detalhe/279288", "LOTE COM 33 EIXOS. - S/PT. - ( OFICINA RITMO). - LOC. IPAUSSU")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4.000,00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=HYPERLINK("https://leilaoonline.net/lote/detalhe/279289", "11140")</f>
      </c>
      <c r="B128" s="4" t="s">
        <f>=HYPERLINK("https://leilaoonline.net/lote/detalhe/279289", "LOTE COM 33 EIXOS. - S/PT. - ( OFICINA RITMO). - LOC. IPAUSSU")</f>
      </c>
      <c r="C128" s="4" t="inlineStr">
        <is>
          <t>Vendido</t>
        </is>
      </c>
      <c r="D128" s="4" t="inlineStr">
        <is>
          <t>14</t>
        </is>
      </c>
      <c r="E128" s="5" t="inlineStr">
        <is>
          <t>5.250,00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=HYPERLINK("https://leilaoonline.net/lote/detalhe/279290", "11141")</f>
      </c>
      <c r="B129" s="4" t="s">
        <f>=HYPERLINK("https://leilaoonline.net/lote/detalhe/279290", "LOTE COM 33 EIXOS. - S/PT. - ( OFICINA RITMO). - LOC. IPAUSSU")</f>
      </c>
      <c r="C129" s="4" t="inlineStr">
        <is>
          <t>Vendido</t>
        </is>
      </c>
      <c r="D129" s="4" t="inlineStr">
        <is>
          <t>6</t>
        </is>
      </c>
      <c r="E129" s="5" t="inlineStr">
        <is>
          <t>4.500,00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=HYPERLINK("https://leilaoonline.net/lote/detalhe/279292", "11142")</f>
      </c>
      <c r="B130" s="4" t="s">
        <f>=HYPERLINK("https://leilaoonline.net/lote/detalhe/279292", "LOTE COM 33 EIXOS. - S/PT. - ( OFICINA RITMO). - LOC. IPAUSSU")</f>
      </c>
      <c r="C130" s="4" t="inlineStr">
        <is>
          <t>Vendido</t>
        </is>
      </c>
      <c r="D130" s="4" t="inlineStr">
        <is>
          <t>14</t>
        </is>
      </c>
      <c r="E130" s="5" t="inlineStr">
        <is>
          <t>5.250,00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=HYPERLINK("https://leilaoonline.net/lote/detalhe/279293", "11143")</f>
      </c>
      <c r="B131" s="4" t="s">
        <f>=HYPERLINK("https://leilaoonline.net/lote/detalhe/279293", "LOTE COM 33 EIXOS. - S/PT. - ( OFICINA RITMO). - LOC. IPAUSSU")</f>
      </c>
      <c r="C131" s="4" t="inlineStr">
        <is>
          <t>Vendido</t>
        </is>
      </c>
      <c r="D131" s="4" t="inlineStr">
        <is>
          <t>11</t>
        </is>
      </c>
      <c r="E131" s="5" t="inlineStr">
        <is>
          <t>4.500,00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=HYPERLINK("https://leilaoonline.net/lote/detalhe/279873", "11144")</f>
      </c>
      <c r="B132" s="4" t="s">
        <f>=HYPERLINK("https://leilaoonline.net/lote/detalhe/279873", "CAMINHÃO VOLKSWAGEN 15.180 EURO3 WORKER; ANO 2010/2010; BRANCA; (CARROCERIA BAÚ OFICINA) - (VENDA SEM PNEUS E SEM RODAS). - FR64065/67329. - (DESINVESTIMENTO). - LOC. LEME ")</f>
      </c>
      <c r="C132" s="4" t="inlineStr">
        <is>
          <t>Vendido</t>
        </is>
      </c>
      <c r="D132" s="4" t="inlineStr">
        <is>
          <t>47</t>
        </is>
      </c>
      <c r="E132" s="5" t="inlineStr">
        <is>
          <t>61.000,00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=HYPERLINK("https://leilaoonline.net/lote/detalhe/279874", "11145")</f>
      </c>
      <c r="B133" s="4" t="s">
        <f>=HYPERLINK("https://leilaoonline.net/lote/detalhe/279874", "REBOQUE RECLAL CS RC; ANO 2018/2018; PRETA; (CARRETINHA DE TRANSPORTE). - S/FR. - (APOIO). - LOC. COSTA PINTO")</f>
      </c>
      <c r="C133" s="4" t="inlineStr">
        <is>
          <t>Vendido</t>
        </is>
      </c>
      <c r="D133" s="4" t="inlineStr">
        <is>
          <t>15</t>
        </is>
      </c>
      <c r="E133" s="5" t="inlineStr">
        <is>
          <t>4.500,00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=HYPERLINK("https://leilaoonline.net/lote/detalhe/279875", "11146")</f>
      </c>
      <c r="B134" s="4" t="s">
        <f>=HYPERLINK("https://leilaoonline.net/lote/detalhe/279875", "GRUPO GERADOR PENTA WEG MOTOR VOLVO 450KVA. - PAT.58576. - (CASA DE FORÇA). - LOC. COSTA PINTO ")</f>
      </c>
      <c r="C134" s="4" t="inlineStr">
        <is>
          <t>Não vendido</t>
        </is>
      </c>
      <c r="D134" s="4" t="inlineStr">
        <is>
          <t>71</t>
        </is>
      </c>
      <c r="E134" s="5" t="inlineStr">
        <is>
          <t>43.000,00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=HYPERLINK("https://leilaoonline.net/lote/detalhe/279876", "11147")</f>
      </c>
      <c r="B135" s="4" t="s">
        <f>=HYPERLINK("https://leilaoonline.net/lote/detalhe/279876", "LOTE COM 38 MOTORES; (DIVERSOS MODELOS  E TAMANHOS). - S/PT. -(CASA DE FORÇA). - LOC. COSTA PINTO ")</f>
      </c>
      <c r="C135" s="4" t="inlineStr">
        <is>
          <t>Vendido</t>
        </is>
      </c>
      <c r="D135" s="4" t="inlineStr">
        <is>
          <t>130</t>
        </is>
      </c>
      <c r="E135" s="5" t="inlineStr">
        <is>
          <t>96.500,00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=HYPERLINK("https://leilaoonline.net/lote/detalhe/279883", "11148")</f>
      </c>
      <c r="B136" s="4" t="s">
        <f>=HYPERLINK("https://leilaoonline.net/lote/detalhe/279883", "LOTE DE 5 TRANSFORMADORES, MODELOS E TAMANHOS DIVERSOS. - S/PT. - (INDUSTRIA). - LOC. COSTA PINTO  ")</f>
      </c>
      <c r="C136" s="4" t="inlineStr">
        <is>
          <t>Vendido</t>
        </is>
      </c>
      <c r="D136" s="4" t="inlineStr">
        <is>
          <t>39</t>
        </is>
      </c>
      <c r="E136" s="5" t="inlineStr">
        <is>
          <t>14.000,00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=HYPERLINK("https://leilaoonline.net/lote/detalhe/279890", "11149")</f>
      </c>
      <c r="B137" s="4" t="s">
        <f>=HYPERLINK("https://leilaoonline.net/lote/detalhe/279890", "LOTE DE 8 PNEUS USADOS; ( 04 PNEUS MEDIDA 400/55-22.5, 02 PNEUS MEDIDA 700-12, 02 PNEUS MEDIDA 650-10). - S/PT. - (BORRACHARIA). - LOC. COSTA PINTO ")</f>
      </c>
      <c r="C137" s="4" t="inlineStr">
        <is>
          <t>Vendido</t>
        </is>
      </c>
      <c r="D137" s="4" t="inlineStr">
        <is>
          <t>2</t>
        </is>
      </c>
      <c r="E137" s="5" t="inlineStr">
        <is>
          <t>1.750,00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=HYPERLINK("https://leilaoonline.net/lote/detalhe/279884", "11150")</f>
      </c>
      <c r="B138" s="4" t="s">
        <f>=HYPERLINK("https://leilaoonline.net/lote/detalhe/279884", "LOTE COM 8 ESTEIRAS DE LONA. - S/PT. - (LOGISTICA). - LOC. SÃO FRANCISCO")</f>
      </c>
      <c r="C138" s="4" t="inlineStr">
        <is>
          <t>Vendido</t>
        </is>
      </c>
      <c r="D138" s="4" t="inlineStr">
        <is>
          <t>29</t>
        </is>
      </c>
      <c r="E138" s="5" t="inlineStr">
        <is>
          <t>30.500,00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=HYPERLINK("https://leilaoonline.net/lote/detalhe/279885", "11151")</f>
      </c>
      <c r="B139" s="4" t="s">
        <f>=HYPERLINK("https://leilaoonline.net/lote/detalhe/279885", "CARROCERIA TANQUE DE FIBRA. - FR5029. - (CARREGAMENTO MEL).. - LOC. SÃO FRANCISCO ")</f>
      </c>
      <c r="C139" s="4" t="inlineStr">
        <is>
          <t>Vendido</t>
        </is>
      </c>
      <c r="D139" s="4" t="inlineStr">
        <is>
          <t>13</t>
        </is>
      </c>
      <c r="E139" s="5" t="inlineStr">
        <is>
          <t>11.000,00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=HYPERLINK("https://leilaoonline.net/lote/detalhe/279886", "11152")</f>
      </c>
      <c r="B140" s="4" t="s">
        <f>=HYPERLINK("https://leilaoonline.net/lote/detalhe/279886", "CARROCERIA TANQUE DE INOX. - S/FR. - (CARREGAMENTO MEL). - LOC. SÃO FRANCISCO ")</f>
      </c>
      <c r="C140" s="4" t="inlineStr">
        <is>
          <t>Vendido</t>
        </is>
      </c>
      <c r="D140" s="4" t="inlineStr">
        <is>
          <t>25</t>
        </is>
      </c>
      <c r="E140" s="5" t="inlineStr">
        <is>
          <t>17.000,00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=HYPERLINK("https://leilaoonline.net/lote/detalhe/280089", "11153")</f>
      </c>
      <c r="B141" s="4" t="s">
        <f>=HYPERLINK("https://leilaoonline.net/lote/detalhe/280089", "6 AQUECEDORES VERTICAIS 180 A 200M²; COM TUBOS TROCA TÉRMICA EM COBRE; (PESO ESTIMADO DE 66 TONELADAS) - (VENDA POR KG); PATR.: 59953/59954/59955/59956/60843/208044. - (INDUSTRIA). -  LOC. SANTA HELENA")</f>
      </c>
      <c r="C141" s="4" t="inlineStr">
        <is>
          <t>Não vendido</t>
        </is>
      </c>
      <c r="D141" s="4" t="inlineStr">
        <is>
          <t>55</t>
        </is>
      </c>
      <c r="E141" s="5" t="inlineStr">
        <is>
          <t>448.800,00</t>
        </is>
      </c>
      <c r="F141" s="4" t="inlineStr">
        <is>
          <t>0.10</t>
        </is>
      </c>
    </row>
    <row collapsed="false" customFormat="false" customHeight="false" hidden="false" ht="12.1" outlineLevel="0" r="142">
      <c r="A142" s="5" t="s">
        <f>=HYPERLINK("https://leilaoonline.net/lote/detalhe/280188", "11154")</f>
      </c>
      <c r="B142" s="4" t="s">
        <f>=HYPERLINK("https://leilaoonline.net/lote/detalhe/280188", "02 TURBINAS INDUSTRIAIS SUCATEADAS. - S/PAT. (PÁTIO PPCM/CONFIABILIDADE). - LOC. BENALCOOL")</f>
      </c>
      <c r="C142" s="4" t="inlineStr">
        <is>
          <t>Não vendido</t>
        </is>
      </c>
      <c r="D142" s="4" t="inlineStr">
        <is>
          <t>14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=HYPERLINK("https://leilaoonline.net/lote/detalhe/280189", "11155")</f>
      </c>
      <c r="B143" s="4" t="s">
        <f>=HYPERLINK("https://leilaoonline.net/lote/detalhe/280189", "SECADOR AR FARGON SUCATEADO. - PATR.078169. - (PÁTIO PPCM/CONFIABILIDADE). - LOC. BENALCOOL")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=HYPERLINK("https://leilaoonline.net/lote/detalhe/280190", "11156")</f>
      </c>
      <c r="B144" s="4" t="s">
        <f>=HYPERLINK("https://leilaoonline.net/lote/detalhe/280190", "EMPILHADEIRA MANUAL ELÉTRICA - SUCATEADA. - S/PAT. - (PÁTIO PPCM/CONFIABILIDADE). - LOC. BENALCOOL")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3.250,00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=HYPERLINK("https://leilaoonline.net/lote/detalhe/280191", "11157")</f>
      </c>
      <c r="B145" s="4" t="s">
        <f>=HYPERLINK("https://leilaoonline.net/lote/detalhe/280191", "06 MOTORES ELÉTRICOS - SUCATEADOS. - S/PAT. - (PÁTIO PPCM/CONFIABILIDADE). - LOC. BENALCOOL ")</f>
      </c>
      <c r="C145" s="4" t="inlineStr">
        <is>
          <t>Vendido</t>
        </is>
      </c>
      <c r="D145" s="4" t="inlineStr">
        <is>
          <t>34</t>
        </is>
      </c>
      <c r="E145" s="5" t="inlineStr">
        <is>
          <t>12.500,00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=HYPERLINK("https://leilaoonline.net/lote/detalhe/280192", "11158")</f>
      </c>
      <c r="B146" s="4" t="s">
        <f>=HYPERLINK("https://leilaoonline.net/lote/detalhe/280192", "APROX. 20 RODETES SUCATEADOS- PESO APROX. 40T. - S/PAT. (VENDA POR KILO). - (PÀTIO PPCM/CONFIABILIDADE). - LOC. BENALCOOL")</f>
      </c>
      <c r="C146" s="4" t="inlineStr">
        <is>
          <t>Não vendido</t>
        </is>
      </c>
      <c r="D146" s="4" t="inlineStr">
        <is>
          <t>3</t>
        </is>
      </c>
      <c r="E146" s="5" t="inlineStr">
        <is>
          <t>44.000,00</t>
        </is>
      </c>
      <c r="F146" s="4" t="inlineStr">
        <is>
          <t>0.10</t>
        </is>
      </c>
    </row>
    <row collapsed="false" customFormat="false" customHeight="false" hidden="false" ht="12.1" outlineLevel="0" r="147">
      <c r="A147" s="5" t="s">
        <f>=HYPERLINK("https://leilaoonline.net/lote/detalhe/280193", "11159")</f>
      </c>
      <c r="B147" s="4" t="s">
        <f>=HYPERLINK("https://leilaoonline.net/lote/detalhe/280193", "REDUTOR CESTARI- SUCATEADO. - PATR.194611. - (PÁTIO PPCM/CONFIABILIDADE). - LOC. BENALCOOL ")</f>
      </c>
      <c r="C147" s="4" t="inlineStr">
        <is>
          <t>Vendido</t>
        </is>
      </c>
      <c r="D147" s="4" t="inlineStr">
        <is>
          <t>14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=HYPERLINK("https://leilaoonline.net/lote/detalhe/280194", "11160")</f>
      </c>
      <c r="B148" s="4" t="s">
        <f>=HYPERLINK("https://leilaoonline.net/lote/detalhe/280194", "REDUTOR TURBIMAQ - SUCATEADO. - PATR.198924. - (PÁTIO PPCM/CONFIABILIDADE). - LOC. BENALCOOL ")</f>
      </c>
      <c r="C148" s="4" t="inlineStr">
        <is>
          <t>Vendido</t>
        </is>
      </c>
      <c r="D148" s="4" t="inlineStr">
        <is>
          <t>24</t>
        </is>
      </c>
      <c r="E148" s="5" t="inlineStr">
        <is>
          <t>6.750,00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=HYPERLINK("https://leilaoonline.net/lote/detalhe/280195", "11161")</f>
      </c>
      <c r="B149" s="4" t="s">
        <f>=HYPERLINK("https://leilaoonline.net/lote/detalhe/280195", "REDUTOR PTI- SUCATEADO. - S/PAT. (PÁTIO PPCM/CONFIABILIDADE). - LOC. BENALCOOL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=HYPERLINK("https://leilaoonline.net/lote/detalhe/280196", "11162")</f>
      </c>
      <c r="B150" s="4" t="s">
        <f>=HYPERLINK("https://leilaoonline.net/lote/detalhe/280196", "EQUIPAMENTOS DE INOX FERROS. -  APROX. 4 TONELADAS. - S/PAT. (VENDA POR KILO). - (PÁTIO PPCM/CONFIABILIDADE). - LOC. BENALCOOL ")</f>
      </c>
      <c r="C150" s="4" t="inlineStr">
        <is>
          <t>Vendido</t>
        </is>
      </c>
      <c r="D150" s="4" t="inlineStr">
        <is>
          <t>12</t>
        </is>
      </c>
      <c r="E150" s="5" t="inlineStr">
        <is>
          <t>8.400,00</t>
        </is>
      </c>
      <c r="F150" s="4" t="inlineStr">
        <is>
          <t>0.10</t>
        </is>
      </c>
    </row>
    <row collapsed="false" customFormat="false" customHeight="false" hidden="false" ht="12.1" outlineLevel="0" r="151">
      <c r="A151" s="5" t="s">
        <f>=HYPERLINK("https://leilaoonline.net/lote/detalhe/280201", "11164")</f>
      </c>
      <c r="B151" s="4" t="s">
        <f>=HYPERLINK("https://leilaoonline.net/lote/detalhe/280201", "CARRETINHA DE SERVIÇOS GERAIS. - S/FR. - (ARMAZÉM 6). - LOC. COSTA PINTO 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650,00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=HYPERLINK("https://leilaoonline.net/lote/detalhe/280202", "11165")</f>
      </c>
      <c r="B152" s="4" t="s">
        <f>=HYPERLINK("https://leilaoonline.net/lote/detalhe/280202", "CARRETA SERVIÇOS DIVERSOS. - FR57179. - (ARMAZÉM 6). - LOC. COSTA PINTO")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650,00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=HYPERLINK("https://leilaoonline.net/lote/detalhe/280342", "11166")</f>
      </c>
      <c r="B153" s="4" t="s">
        <f>=HYPERLINK("https://leilaoonline.net/lote/detalhe/280342", "APROXIMADAMENTE 1.200 KG DE TUBOS DE INOX SUCATEADOS, (COM CERCA DE 4,5 METROS DE COMPRIMENTO E 3 CM DE DIÂMETRO); (VENDA POR KG) - LOC. MARACAÍ")</f>
      </c>
      <c r="C153" s="4" t="inlineStr">
        <is>
          <t>Não vendido</t>
        </is>
      </c>
      <c r="D153" s="4" t="inlineStr">
        <is>
          <t>9</t>
        </is>
      </c>
      <c r="E153" s="5" t="inlineStr">
        <is>
          <t>2.280,00</t>
        </is>
      </c>
      <c r="F153" s="4" t="inlineStr">
        <is>
          <t>0.10</t>
        </is>
      </c>
    </row>
    <row collapsed="false" customFormat="false" customHeight="false" hidden="false" ht="12.1" outlineLevel="0" r="154">
      <c r="A154" s="5" t="s">
        <f>=HYPERLINK("https://leilaoonline.net/lote/detalhe/280888", "11167")</f>
      </c>
      <c r="B154" s="4" t="s">
        <f>=HYPERLINK("https://leilaoonline.net/lote/detalhe/280888", "6 CONJUNTOS MOTO-BOMBA (6 CONJUNTOS SENDO 1 COM MOTOR TRAVADO); VEJA DESCRITIVO DE ITENS . -S/PT. - LOC. BASE DE ARAÇATUBA")</f>
      </c>
      <c r="C154" s="4" t="inlineStr">
        <is>
          <t>Vendido</t>
        </is>
      </c>
      <c r="D154" s="4" t="inlineStr">
        <is>
          <t>10</t>
        </is>
      </c>
      <c r="E154" s="5" t="inlineStr">
        <is>
          <t>7.000,00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=HYPERLINK("https://leilaoonline.net/lote/detalhe/280889", "11168")</f>
      </c>
      <c r="B155" s="4" t="s">
        <f>=HYPERLINK("https://leilaoonline.net/lote/detalhe/280889", "3 MOTORES ELETRICOS 10 CV 1740 RPM. - S/PT. LOC. BASE DE ARAÇATUBA ")</f>
      </c>
      <c r="C155" s="4" t="inlineStr">
        <is>
          <t>Vendido</t>
        </is>
      </c>
      <c r="D155" s="4" t="inlineStr">
        <is>
          <t>3</t>
        </is>
      </c>
      <c r="E155" s="5" t="inlineStr">
        <is>
          <t>1.500,00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=HYPERLINK("https://leilaoonline.net/lote/detalhe/280890", "11169")</f>
      </c>
      <c r="B156" s="4" t="s">
        <f>=HYPERLINK("https://leilaoonline.net/lote/detalhe/280890", "2 VALVULAS GAVETAS DE 8'' (1 FALTANDO VOLANTE). - S/PT. - LOC.BASE DE ARAÇATUBA")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=HYPERLINK("https://leilaoonline.net/lote/detalhe/280891", "11170")</f>
      </c>
      <c r="B157" s="4" t="s">
        <f>=HYPERLINK("https://leilaoonline.net/lote/detalhe/280891", "EQUIPAMENTO DE AVIAÇÃO; (1 VASO FILTRANTE VFA 1F29 E 1 EQUIPTO SEM ESPECIFICAÇÃO). S/PT. - LOC. BASE DE ARAÇATUBA")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=HYPERLINK("https://leilaoonline.net/lote/detalhe/280892", "11171")</f>
      </c>
      <c r="B158" s="4" t="s">
        <f>=HYPERLINK("https://leilaoonline.net/lote/detalhe/280892", "4 FILTROS EM Y (1 FILTRO DE 2" E 3 FILTROS DE 3"). - S/PT. - LOC. BASE DE ARAÇATUBA")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=HYPERLINK("https://leilaoonline.net/lote/detalhe/280893", "11172")</f>
      </c>
      <c r="B159" s="4" t="s">
        <f>=HYPERLINK("https://leilaoonline.net/lote/detalhe/280893", "1 TANQUE DE DPD (1100 LITROS). - S/PT. - LOC. BASE DE ARAÇATUBA")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=HYPERLINK("https://leilaoonline.net/lote/detalhe/280894", "11173")</f>
      </c>
      <c r="B160" s="4" t="s">
        <f>=HYPERLINK("https://leilaoonline.net/lote/detalhe/280894", "TUBULAÇÕES DE 6'' (APROX. 150M/2,5TON) + SUCATAS DIVERSAS AÇO CARBONO (APROX 800KG). - S/PT. - LOC. BASE DE ARAÇATUBA")</f>
      </c>
      <c r="C160" s="4" t="inlineStr">
        <is>
          <t>Vendido</t>
        </is>
      </c>
      <c r="D160" s="4" t="inlineStr">
        <is>
          <t>5</t>
        </is>
      </c>
      <c r="E160" s="5" t="inlineStr">
        <is>
          <t>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=HYPERLINK("https://leilaoonline.net/lote/detalhe/281225", "11174")</f>
      </c>
      <c r="B161" s="4" t="s">
        <f>=HYPERLINK("https://leilaoonline.net/lote/detalhe/281225", "REBOQUE RANDON SP RQ CA; ANO 2010/2011; AZUL. - FR66179. - ( VENDA SEM PNEUS E RODAS ) ;( PÁTIO FOCA). - LOC. RAFARD ")</f>
      </c>
      <c r="C161" s="4" t="inlineStr">
        <is>
          <t>Não vendido</t>
        </is>
      </c>
      <c r="D161" s="4" t="inlineStr">
        <is>
          <t>44</t>
        </is>
      </c>
      <c r="E161" s="5" t="inlineStr">
        <is>
          <t>65.000,00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=HYPERLINK("https://leilaoonline.net/lote/detalhe/281226", "11175")</f>
      </c>
      <c r="B162" s="4" t="s">
        <f>=HYPERLINK("https://leilaoonline.net/lote/detalhe/281226", "REBOQUE RANDON SP RQ CA; ANO 2010/2011; AZUL. - FR36265. - (VENDA SEM PNEUS E RODAS); ( PÁTIO FOCA). - LOC. RAFARD")</f>
      </c>
      <c r="C162" s="4" t="inlineStr">
        <is>
          <t>Não vendido</t>
        </is>
      </c>
      <c r="D162" s="4" t="inlineStr">
        <is>
          <t>31</t>
        </is>
      </c>
      <c r="E162" s="5" t="inlineStr">
        <is>
          <t>51.000,00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=HYPERLINK("https://leilaoonline.net/lote/detalhe/281227", "11176")</f>
      </c>
      <c r="B163" s="4" t="s">
        <f>=HYPERLINK("https://leilaoonline.net/lote/detalhe/281227", "REBOQUE RANDON SPRQ CA; ANO 2010/2011; AZUL. - FR36266. - ( VENDA SEM PNEUS E RODAS); ( PÁTIO FOCA). - LOC. RAFARD")</f>
      </c>
      <c r="C163" s="4" t="inlineStr">
        <is>
          <t>Não vendido</t>
        </is>
      </c>
      <c r="D163" s="4" t="inlineStr">
        <is>
          <t>34</t>
        </is>
      </c>
      <c r="E163" s="5" t="inlineStr">
        <is>
          <t>55.000,00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=HYPERLINK("https://leilaoonline.net/lote/detalhe/281228", "11177")</f>
      </c>
      <c r="B164" s="4" t="s">
        <f>=HYPERLINK("https://leilaoonline.net/lote/detalhe/281228", "SEMI REBOQUE USICAMP SRCP E2 10000; ANO 2008/2008; AZUL. - FR36245. -(VENDA SEM PNEUS E RODAS); ( PÁTIO FOCA). - LOC. RAFARD")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20.000,00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=HYPERLINK("https://leilaoonline.net/lote/detalhe/279241", "11668")</f>
      </c>
      <c r="B165" s="4" t="s">
        <f>=HYPERLINK("https://leilaoonline.net/lote/detalhe/279241", "TRATOR CASE MX 260 MAGNUM 4X4; ANO 2017. - FR31060. - (PÁTIO AGRICOLA). - LOC. GASA")</f>
      </c>
      <c r="C165" s="4" t="inlineStr">
        <is>
          <t>Não vendido</t>
        </is>
      </c>
      <c r="D165" s="4" t="inlineStr">
        <is>
          <t>10</t>
        </is>
      </c>
      <c r="E165" s="5" t="inlineStr">
        <is>
          <t>72.500,00</t>
        </is>
      </c>
      <c r="F165" s="4" t="inlineStr">
        <is>
          <t>2500.00</t>
        </is>
      </c>
    </row>
    <row collapsed="false" customFormat="false" customHeight="false" hidden="false" ht="12.1" outlineLevel="0" r="166">
      <c r="A166" s="5" t="s">
        <f>=HYPERLINK("https://leilaoonline.net/lote/detalhe/278859", "11681")</f>
      </c>
      <c r="B166" s="4" t="s">
        <f>=HYPERLINK("https://leilaoonline.net/lote/detalhe/278859", "TURBINA SUCATEADA TURBIMAQ; ANO 2008. - PAT.156211. - (PÁTIO CALDEIRARIA). -LOC. PARAGUAÇU")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5.000,00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=HYPERLINK("https://leilaoonline.net/lote/detalhe/278918", "11684")</f>
      </c>
      <c r="B167" s="4" t="s">
        <f>=HYPERLINK("https://leilaoonline.net/lote/detalhe/278918", "CAMINHÃO VOLKSWAGEN 26.220 EURO3 WORKER; ANO 2011/2012; BRANCA; (MUNCK). - FR112234. - (PÁTIO DE DESINVESTIMENTO). -  LOC. MUNDIAL ")</f>
      </c>
      <c r="C167" s="4" t="inlineStr">
        <is>
          <t>Vendido</t>
        </is>
      </c>
      <c r="D167" s="4" t="inlineStr">
        <is>
          <t>15</t>
        </is>
      </c>
      <c r="E167" s="5" t="inlineStr">
        <is>
          <t>136.000,00</t>
        </is>
      </c>
      <c r="F167" s="4" t="inlineStr">
        <is>
          <t>2000.00</t>
        </is>
      </c>
    </row>
    <row collapsed="false" customFormat="false" customHeight="false" hidden="false" ht="12.1" outlineLevel="0" r="168">
      <c r="A168" s="5" t="s">
        <f>=HYPERLINK("https://leilaoonline.net/lote/detalhe/278919", "11685")</f>
      </c>
      <c r="B168" s="4" t="s">
        <f>=HYPERLINK("https://leilaoonline.net/lote/detalhe/278919", "CAMINHÃO VOLKSWAGEN 15.180 EURO3 WORKER; ANO 2008/2008; BRANCA;( OFICINA); ( SEM MOTOR). - FR112253. - (PÁTIO DE DESINVESTIMENTO). -  LOC. MUNDIAL ")</f>
      </c>
      <c r="C168" s="4" t="inlineStr">
        <is>
          <t>Vendido</t>
        </is>
      </c>
      <c r="D168" s="4" t="inlineStr">
        <is>
          <t>32</t>
        </is>
      </c>
      <c r="E168" s="5" t="inlineStr">
        <is>
          <t>46.000,00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=HYPERLINK("https://leilaoonline.net/lote/detalhe/279233", "11686")</f>
      </c>
      <c r="B169" s="4" t="s">
        <f>=HYPERLINK("https://leilaoonline.net/lote/detalhe/279233", "TRATOR JOHN DEERE 7225J; ANO 2016. - FR112334. - PÁTIO DE DESINVESTIMENTO. - LOC. MUNDIAL ")</f>
      </c>
      <c r="C169" s="4" t="inlineStr">
        <is>
          <t>Não vendido</t>
        </is>
      </c>
      <c r="D169" s="4" t="inlineStr">
        <is>
          <t>3</t>
        </is>
      </c>
      <c r="E169" s="5" t="inlineStr">
        <is>
          <t>54.000,00</t>
        </is>
      </c>
      <c r="F169" s="4" t="inlineStr">
        <is>
          <t>2000.00</t>
        </is>
      </c>
    </row>
    <row collapsed="false" customFormat="false" customHeight="false" hidden="false" ht="12.1" outlineLevel="0" r="170">
      <c r="A170" s="5" t="s">
        <f>=HYPERLINK("https://leilaoonline.net/lote/detalhe/279242", "11688")</f>
      </c>
      <c r="B170" s="4" t="s">
        <f>=HYPERLINK("https://leilaoonline.net/lote/detalhe/279242", "TRANSBORDO ARR 12000KG 4700X3550MM; ANO 2015. - FR112623. - PÁTIO DE DESINVESTIMENTO. - LOC. MUNDIAL ")</f>
      </c>
      <c r="C170" s="4" t="inlineStr">
        <is>
          <t>Vendido</t>
        </is>
      </c>
      <c r="D170" s="4" t="inlineStr">
        <is>
          <t>4</t>
        </is>
      </c>
      <c r="E170" s="5" t="inlineStr">
        <is>
          <t>18.000,00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=HYPERLINK("https://leilaoonline.net/lote/detalhe/278860", "11689")</f>
      </c>
      <c r="B171" s="4" t="s">
        <f>=HYPERLINK("https://leilaoonline.net/lote/detalhe/278860", "GERADOR MAUSA MOD. LD4/1500 1500KVA 1800RPM NS 2298 (SUCATEADO) - PAT.156208. - (PÁTIO CALDEIRARIA). -LOC. PARAGUAÇU")</f>
      </c>
      <c r="C171" s="4" t="inlineStr">
        <is>
          <t>Não vendido</t>
        </is>
      </c>
      <c r="D171" s="4" t="inlineStr">
        <is>
          <t>14</t>
        </is>
      </c>
      <c r="E171" s="5" t="inlineStr">
        <is>
          <t>20.000,00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=HYPERLINK("https://leilaoonline.net/lote/detalhe/279872", "11718")</f>
      </c>
      <c r="B172" s="4" t="s">
        <f>=HYPERLINK("https://leilaoonline.net/lote/detalhe/279872", "MOTO BOMBA OM 447-4; ANO 2008. - FR164817. - (DESINVESTIMENTO). - LOC. JATAI")</f>
      </c>
      <c r="C172" s="4" t="inlineStr">
        <is>
          <t>Não vendido</t>
        </is>
      </c>
      <c r="D172" s="4" t="inlineStr">
        <is>
          <t>27</t>
        </is>
      </c>
      <c r="E172" s="5" t="inlineStr">
        <is>
          <t>15.500,00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=HYPERLINK("https://leilaoonline.net/lote/detalhe/278854", "11747")</f>
      </c>
      <c r="B173" s="4" t="s">
        <f>=HYPERLINK("https://leilaoonline.net/lote/detalhe/278854", "TRANSBORDO CIVEMASSA 10500; ANO 2011 . - FR47011. - LOC. PASSATEMPO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=HYPERLINK("https://leilaoonline.net/lote/detalhe/279767", "11918")</f>
      </c>
      <c r="B174" s="4" t="s">
        <f>=HYPERLINK("https://leilaoonline.net/lote/detalhe/279767", "ESTRUTURA DE COBRIDOR CIVEMASA. - FR426025. - LOC.: SANTA CÂNDIDA")</f>
      </c>
      <c r="C174" s="4" t="inlineStr">
        <is>
          <t>Não vendido</t>
        </is>
      </c>
      <c r="D174" s="4" t="inlineStr">
        <is>
          <t>11</t>
        </is>
      </c>
      <c r="E174" s="5" t="inlineStr">
        <is>
          <t>2.800,00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=HYPERLINK("https://leilaoonline.net/lote/detalhe/278917", "11925")</f>
      </c>
      <c r="B175" s="4" t="s">
        <f>=HYPERLINK("https://leilaoonline.net/lote/detalhe/278917", "TRANSBORDO ATA 12T; ANO 2012. - FR102057. - LOC. BARRA ")</f>
      </c>
      <c r="C175" s="4" t="inlineStr">
        <is>
          <t>Não vendido</t>
        </is>
      </c>
      <c r="D175" s="4" t="inlineStr">
        <is>
          <t>5</t>
        </is>
      </c>
      <c r="E175" s="5" t="inlineStr">
        <is>
          <t>14.000,00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=HYPERLINK("https://leilaoonline.net/lote/detalhe/278878", "11954")</f>
      </c>
      <c r="B176" s="4" t="s">
        <f>=HYPERLINK("https://leilaoonline.net/lote/detalhe/278878", "PONTE ROLANTE MAUSA 15 TON.; MEDINDO 20X5 METROS. - S/PT. - (PÁTIO ANTIGAS CALDEIRAS). -  LOC. PARAISO")</f>
      </c>
      <c r="C176" s="4" t="inlineStr">
        <is>
          <t>Não vendido</t>
        </is>
      </c>
      <c r="D176" s="4" t="inlineStr">
        <is>
          <t>18</t>
        </is>
      </c>
      <c r="E176" s="5" t="inlineStr">
        <is>
          <t>66.500,00</t>
        </is>
      </c>
      <c r="F176" s="4" t="inlineStr">
        <is>
          <t>2500.00</t>
        </is>
      </c>
    </row>
    <row collapsed="false" customFormat="false" customHeight="false" hidden="false" ht="12.1" outlineLevel="0" r="177">
      <c r="A177" s="5" t="s">
        <f>=HYPERLINK("https://leilaoonline.net/lote/detalhe/278849", "12026")</f>
      </c>
      <c r="B177" s="4" t="s">
        <f>=HYPERLINK("https://leilaoonline.net/lote/detalhe/278849", "TRANSBORDO CIVEMASA TAC 13000, ANO 2008. - FR9004122. - LOC. PASSATEMPO")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=HYPERLINK("https://leilaoonline.net/lote/detalhe/280101", "12028")</f>
      </c>
      <c r="B178" s="4" t="s">
        <f>=HYPERLINK("https://leilaoonline.net/lote/detalhe/280101", "TRANSBORDO CIVEMASA TAC 13000; ANO 2008. - FR9004041. - LOC. PASSATEMPO")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=HYPERLINK("https://leilaoonline.net/lote/detalhe/279888", "12030")</f>
      </c>
      <c r="B179" s="4" t="s">
        <f>=HYPERLINK("https://leilaoonline.net/lote/detalhe/279888", "TRATOR JOHN DEERE 6190 J; ANO 2017. - FR4435185. - LOC. CAARAPÓ")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104.000,00</t>
        </is>
      </c>
      <c r="F179" s="4" t="inlineStr">
        <is>
          <t>2000.00</t>
        </is>
      </c>
    </row>
    <row collapsed="false" customFormat="false" customHeight="false" hidden="false" ht="12.1" outlineLevel="0" r="180">
      <c r="A180" s="5" t="s">
        <f>=HYPERLINK("https://leilaoonline.net/lote/detalhe/279887", "12031")</f>
      </c>
      <c r="B180" s="4" t="s">
        <f>=HYPERLINK("https://leilaoonline.net/lote/detalhe/279887", "TRATOR JOHN DEERE 6190 J; ANO 2017. - FR4435175. - LOC. CAARAPÓ")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100.000,00</t>
        </is>
      </c>
      <c r="F180" s="4" t="inlineStr">
        <is>
          <t>2000.00</t>
        </is>
      </c>
    </row>
    <row collapsed="false" customFormat="false" customHeight="false" hidden="false" ht="12.1" outlineLevel="0" r="181">
      <c r="A181" s="5" t="s">
        <f>=HYPERLINK("https://leilaoonline.net/lote/detalhe/278863", "12033")</f>
      </c>
      <c r="B181" s="4" t="s">
        <f>=HYPERLINK("https://leilaoonline.net/lote/detalhe/278863", " PLANTADORA DE CANA TMA 2 LINHAS; ANO 2014. - FR140033. - LOC. CAARAPÓ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=HYPERLINK("https://leilaoonline.net/lote/detalhe/280102", "12051")</f>
      </c>
      <c r="B182" s="4" t="s">
        <f>=HYPERLINK("https://leilaoonline.net/lote/detalhe/280102", "TRANSBORDO CIVEMASA TAC 13000; ANO 2006. - FR5004735. - LOC. PASSATEMPO")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=HYPERLINK("https://leilaoonline.net/lote/detalhe/278848", "12052")</f>
      </c>
      <c r="B183" s="4" t="s">
        <f>=HYPERLINK("https://leilaoonline.net/lote/detalhe/278848", "TRANSBORDO CIVEMASA TAC 13000; ANO 2008. - FR9004106. - LOC. PASSATEMPO")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=HYPERLINK("https://leilaoonline.net/lote/detalhe/278850", "12054")</f>
      </c>
      <c r="B184" s="4" t="s">
        <f>=HYPERLINK("https://leilaoonline.net/lote/detalhe/278850", "TRANSBORDO CIVEMASA TAC 13000; ANO 2008. -  FR9004020. - LOC. PASSATEMPO")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=HYPERLINK("https://leilaoonline.net/lote/detalhe/280106", "12057")</f>
      </c>
      <c r="B185" s="4" t="s">
        <f>=HYPERLINK("https://leilaoonline.net/lote/detalhe/280106", "CAMINHÃO MERCEDES BENZ AXOR 3344S 6X4; ANO 2014/2014; BRANCA. - FR131246. - LOC. RIO BRILHANTE ")</f>
      </c>
      <c r="C185" s="4" t="inlineStr">
        <is>
          <t>Não vendido</t>
        </is>
      </c>
      <c r="D185" s="4" t="inlineStr">
        <is>
          <t>46</t>
        </is>
      </c>
      <c r="E185" s="5" t="inlineStr">
        <is>
          <t>105.000,00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=HYPERLINK("https://leilaoonline.net/lote/detalhe/278852", "12092")</f>
      </c>
      <c r="B186" s="4" t="s">
        <f>=HYPERLINK("https://leilaoonline.net/lote/detalhe/278852", "TRANSBORDO CIVEMASA TAC 13000; ANO 2008. - FR5004791. - LOC. PASSATEMPO 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10.000,00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=HYPERLINK("https://leilaoonline.net/lote/detalhe/280105", "12096")</f>
      </c>
      <c r="B187" s="4" t="s">
        <f>=HYPERLINK("https://leilaoonline.net/lote/detalhe/280105", "01 TURBINA A VAPOR SIMPLES ESTÁGIO, 01 BOMBA DE ALTA PRESSÃO DE ALIMENTAÇÃO DE CALDEIRAS. - S/FR. - LOC. PASSATEMPO ")</f>
      </c>
      <c r="C187" s="4" t="inlineStr">
        <is>
          <t>Não vendido</t>
        </is>
      </c>
      <c r="D187" s="4" t="inlineStr">
        <is>
          <t>10</t>
        </is>
      </c>
      <c r="E187" s="5" t="inlineStr">
        <is>
          <t>4.750,00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=HYPERLINK("https://leilaoonline.net/lote/detalhe/278858", "12097")</f>
      </c>
      <c r="B188" s="4" t="s">
        <f>=HYPERLINK("https://leilaoonline.net/lote/detalhe/278858", "TRANSBORDO CIVEMASA TAC 13000; ANO 2008. - FR9004001. - LOC. PASSATEMPO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=HYPERLINK("https://leilaoonline.net/lote/detalhe/278847", "31320")</f>
      </c>
      <c r="B189" s="4" t="s">
        <f>=HYPERLINK("https://leilaoonline.net/lote/detalhe/278847", "PLANTADORA DE CANA AUTOMÁTICA DMB; ANO 2013 - FR9003135 - LOC. RIO BRILHANTE")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=HYPERLINK("https://leilaoonline.net/lote/detalhe/278853", "32192")</f>
      </c>
      <c r="B190" s="4" t="s">
        <f>=HYPERLINK("https://leilaoonline.net/lote/detalhe/278853", "COLUNA DE DESTILAÇÃO APARELHO; MOD. 120³ - INOX. - PAT.164286. - (PÁTIO INDUSTRIAL PRÓX. AO DESINVESTIMENTO) - LOC. MARACAÍ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60.000,00</t>
        </is>
      </c>
      <c r="F19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2026-07-02T20:29:57.00Z</dcterms:created>
  <dc:creator>Tellks Tecnologia</dc:creator>
  <cp:revision>0</cp:revision>
</cp:coreProperties>
</file>