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102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ONLINE.NET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CARROS, CAMINHÕES, MÁQUINAS PESADAS E IMPLEMENTOS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20/05/2025 15:00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Guilherme O Rossi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=HYPERLINK("https://leilaoonline.net/lote/detalhe/277743", "900")</f>
      </c>
      <c r="B11" s="4" t="s">
        <f>=HYPERLINK("https://leilaoonline.net/lote/detalhe/277743", "PÁ CARREGADEIRA KOMATSU  MOD.WA-380 /209 - ano 2009 - SEM TORQUE - COM MOTOR CUMMINS ELETRÔNICO")</f>
      </c>
      <c r="C11" s="4" t="inlineStr">
        <is>
          <t>Não vendido</t>
        </is>
      </c>
      <c r="D11" s="4" t="inlineStr">
        <is>
          <t>0</t>
        </is>
      </c>
      <c r="E11" s="5" t="inlineStr">
        <is>
          <t>85.000,00</t>
        </is>
      </c>
      <c r="F11" s="4" t="inlineStr">
        <is>
          <t>1000.00</t>
        </is>
      </c>
    </row>
    <row collapsed="false" customFormat="false" customHeight="false" hidden="false" ht="12.1" outlineLevel="0" r="12">
      <c r="A12" s="5" t="s">
        <f>=HYPERLINK("https://leilaoonline.net/lote/detalhe/277749", "901")</f>
      </c>
      <c r="B12" s="4" t="s">
        <f>=HYPERLINK("https://leilaoonline.net/lote/detalhe/277749", "[ VÍDEO ] PICADOR FLORESTAL FEZER MÓVEL ANO 2013 - Aprox. 1.000 HORAS - (POUCO USO)")</f>
      </c>
      <c r="C12" s="4" t="inlineStr">
        <is>
          <t>Não vendido</t>
        </is>
      </c>
      <c r="D12" s="4" t="inlineStr">
        <is>
          <t>0</t>
        </is>
      </c>
      <c r="E12" s="5" t="inlineStr">
        <is>
          <t>450.000,00</t>
        </is>
      </c>
      <c r="F12" s="4" t="inlineStr">
        <is>
          <t>1000.00</t>
        </is>
      </c>
    </row>
    <row collapsed="false" customFormat="false" customHeight="false" hidden="false" ht="12.1" outlineLevel="0" r="13">
      <c r="A13" s="5" t="s">
        <f>=HYPERLINK("https://leilaoonline.net/lote/detalhe/277760", "902")</f>
      </c>
      <c r="B13" s="4" t="s">
        <f>=HYPERLINK("https://leilaoonline.net/lote/detalhe/277760", "Escavadeira Volvo EC 240B. Ano 2010")</f>
      </c>
      <c r="C13" s="4" t="inlineStr">
        <is>
          <t>Não vendido</t>
        </is>
      </c>
      <c r="D13" s="4" t="inlineStr">
        <is>
          <t>0</t>
        </is>
      </c>
      <c r="E13" s="5" t="inlineStr">
        <is>
          <t>280.000,00</t>
        </is>
      </c>
      <c r="F13" s="4" t="inlineStr">
        <is>
          <t>1000.00</t>
        </is>
      </c>
    </row>
    <row collapsed="false" customFormat="false" customHeight="false" hidden="false" ht="12.1" outlineLevel="0" r="14">
      <c r="A14" s="5" t="s">
        <f>=HYPERLINK("https://leilaoonline.net/lote/detalhe/277776", "903")</f>
      </c>
      <c r="B14" s="4" t="s">
        <f>=HYPERLINK("https://leilaoonline.net/lote/detalhe/277776", "[ VÍDEO ] PÁ CARREGADEIRA VOLVO MOD. L90F ANO 2012 -   FUNCIONANDO")</f>
      </c>
      <c r="C14" s="4" t="inlineStr">
        <is>
          <t>Não vendido</t>
        </is>
      </c>
      <c r="D14" s="4" t="inlineStr">
        <is>
          <t>0</t>
        </is>
      </c>
      <c r="E14" s="5" t="inlineStr">
        <is>
          <t>200.000,00</t>
        </is>
      </c>
      <c r="F14" s="4" t="inlineStr">
        <is>
          <t>2000.00</t>
        </is>
      </c>
    </row>
    <row collapsed="false" customFormat="false" customHeight="false" hidden="false" ht="12.1" outlineLevel="0" r="15">
      <c r="A15" s="5" t="s">
        <f>=HYPERLINK("https://leilaoonline.net/lote/detalhe/277733", "904")</f>
      </c>
      <c r="B15" s="4" t="s">
        <f>=HYPERLINK("https://leilaoonline.net/lote/detalhe/277733", "[ VÍDEOS ] ESCAVADEIRA HIDRÁULICA CATERPILLAR MOD. 312 DL ANO 2014. MOTOR MAXION S4T - APROX. 6.000 HRS.")</f>
      </c>
      <c r="C15" s="4" t="inlineStr">
        <is>
          <t>Não vendido</t>
        </is>
      </c>
      <c r="D15" s="4" t="inlineStr">
        <is>
          <t>0</t>
        </is>
      </c>
      <c r="E15" s="5" t="inlineStr">
        <is>
          <t>205.000,00</t>
        </is>
      </c>
      <c r="F15" s="4" t="inlineStr">
        <is>
          <t>1000.00</t>
        </is>
      </c>
    </row>
    <row collapsed="false" customFormat="false" customHeight="false" hidden="false" ht="12.1" outlineLevel="0" r="16">
      <c r="A16" s="5" t="s">
        <f>=HYPERLINK("https://leilaoonline.net/lote/detalhe/277780", "905")</f>
      </c>
      <c r="B16" s="4" t="s">
        <f>=HYPERLINK("https://leilaoonline.net/lote/detalhe/277780", "[ VÍDEO ] Trator Jonh Deere 7810. 180cv")</f>
      </c>
      <c r="C16" s="4" t="inlineStr">
        <is>
          <t>Não vendido</t>
        </is>
      </c>
      <c r="D16" s="4" t="inlineStr">
        <is>
          <t>0</t>
        </is>
      </c>
      <c r="E16" s="5" t="inlineStr">
        <is>
          <t>85.000,00</t>
        </is>
      </c>
      <c r="F16" s="4" t="inlineStr">
        <is>
          <t>500.00</t>
        </is>
      </c>
    </row>
    <row collapsed="false" customFormat="false" customHeight="false" hidden="false" ht="12.1" outlineLevel="0" r="17">
      <c r="A17" s="5" t="s">
        <f>=HYPERLINK("https://leilaoonline.net/lote/detalhe/277785", "906")</f>
      </c>
      <c r="B17" s="4" t="s">
        <f>=HYPERLINK("https://leilaoonline.net/lote/detalhe/277785", "TRATOR FORD ano 1985  MOD. 6610")</f>
      </c>
      <c r="C17" s="4" t="inlineStr">
        <is>
          <t>Não vendido</t>
        </is>
      </c>
      <c r="D17" s="4" t="inlineStr">
        <is>
          <t>0</t>
        </is>
      </c>
      <c r="E17" s="5" t="inlineStr">
        <is>
          <t>51.000,00</t>
        </is>
      </c>
      <c r="F17" s="4" t="inlineStr">
        <is>
          <t>250.00</t>
        </is>
      </c>
    </row>
    <row collapsed="false" customFormat="false" customHeight="false" hidden="false" ht="12.1" outlineLevel="0" r="18">
      <c r="A18" s="5" t="s">
        <f>=HYPERLINK("https://leilaoonline.net/lote/detalhe/277736", "907")</f>
      </c>
      <c r="B18" s="4" t="s">
        <f>=HYPERLINK("https://leilaoonline.net/lote/detalhe/277736", "[ VÍDEO ] Escavadeira Volvo Ec 220D Ano 2015 Operacional.")</f>
      </c>
      <c r="C18" s="4" t="inlineStr">
        <is>
          <t>Não vendido</t>
        </is>
      </c>
      <c r="D18" s="4" t="inlineStr">
        <is>
          <t>0</t>
        </is>
      </c>
      <c r="E18" s="5" t="inlineStr">
        <is>
          <t>290.000,00</t>
        </is>
      </c>
      <c r="F18" s="4" t="inlineStr">
        <is>
          <t>1000.00</t>
        </is>
      </c>
    </row>
    <row collapsed="false" customFormat="false" customHeight="false" hidden="false" ht="12.1" outlineLevel="0" r="19">
      <c r="A19" s="5" t="s">
        <f>=HYPERLINK("https://leilaoonline.net/lote/detalhe/277732", "908")</f>
      </c>
      <c r="B19" s="4" t="s">
        <f>=HYPERLINK("https://leilaoonline.net/lote/detalhe/277732", " TRATOR DEUTZ DM ANO 1963 -CILINDROS REFRIGERADOS A AR (ORIGINAL)")</f>
      </c>
      <c r="C19" s="4" t="inlineStr">
        <is>
          <t>Não vendido</t>
        </is>
      </c>
      <c r="D19" s="4" t="inlineStr">
        <is>
          <t>0</t>
        </is>
      </c>
      <c r="E19" s="5" t="inlineStr">
        <is>
          <t>8.500,00</t>
        </is>
      </c>
      <c r="F19" s="4" t="inlineStr">
        <is>
          <t>1000.00</t>
        </is>
      </c>
    </row>
    <row collapsed="false" customFormat="false" customHeight="false" hidden="false" ht="12.1" outlineLevel="0" r="20">
      <c r="A20" s="5" t="s">
        <f>=HYPERLINK("https://leilaoonline.net/lote/detalhe/277783", "909")</f>
      </c>
      <c r="B20" s="4" t="s">
        <f>=HYPERLINK("https://leilaoonline.net/lote/detalhe/277783", "CAÇAMBA P/ CAMINHÃO TOCO COM BOMBA")</f>
      </c>
      <c r="C20" s="4" t="inlineStr">
        <is>
          <t>Não vendido</t>
        </is>
      </c>
      <c r="D20" s="4" t="inlineStr">
        <is>
          <t>0</t>
        </is>
      </c>
      <c r="E20" s="5" t="inlineStr">
        <is>
          <t>7.000,00</t>
        </is>
      </c>
      <c r="F20" s="4" t="inlineStr">
        <is>
          <t>200.00</t>
        </is>
      </c>
    </row>
    <row collapsed="false" customFormat="false" customHeight="false" hidden="false" ht="12.1" outlineLevel="0" r="21">
      <c r="A21" s="5" t="s">
        <f>=HYPERLINK("https://leilaoonline.net/lote/detalhe/277755", "910")</f>
      </c>
      <c r="B21" s="4" t="s">
        <f>=HYPERLINK("https://leilaoonline.net/lote/detalhe/277755", "ESCAVADEIRA CATERPILLAR MOD. 320GC ANO 2021 4 CILINDROS -  1.000 HRS APROX. - ")</f>
      </c>
      <c r="C21" s="4" t="inlineStr">
        <is>
          <t>Não vendido</t>
        </is>
      </c>
      <c r="D21" s="4" t="inlineStr">
        <is>
          <t>0</t>
        </is>
      </c>
      <c r="E21" s="5" t="inlineStr">
        <is>
          <t>450.000,00</t>
        </is>
      </c>
      <c r="F21" s="4" t="inlineStr">
        <is>
          <t>2000.00</t>
        </is>
      </c>
    </row>
    <row collapsed="false" customFormat="false" customHeight="false" hidden="false" ht="12.1" outlineLevel="0" r="22">
      <c r="A22" s="5" t="s">
        <f>=HYPERLINK("https://leilaoonline.net/lote/detalhe/277742", "911")</f>
      </c>
      <c r="B22" s="4" t="s">
        <f>=HYPERLINK("https://leilaoonline.net/lote/detalhe/277742", "[ VÍDEO ] PÁ CARREGADEIRA KOMATSU  MOD. WA-320   ANO 2007")</f>
      </c>
      <c r="C22" s="4" t="inlineStr">
        <is>
          <t>Não vendido</t>
        </is>
      </c>
      <c r="D22" s="4" t="inlineStr">
        <is>
          <t>0</t>
        </is>
      </c>
      <c r="E22" s="5" t="inlineStr">
        <is>
          <t>150.000,00</t>
        </is>
      </c>
      <c r="F22" s="4" t="inlineStr">
        <is>
          <t>10000.00</t>
        </is>
      </c>
    </row>
    <row collapsed="false" customFormat="false" customHeight="false" hidden="false" ht="12.1" outlineLevel="0" r="23">
      <c r="A23" s="5" t="s">
        <f>=HYPERLINK("https://leilaoonline.net/lote/detalhe/277747", "912")</f>
      </c>
      <c r="B23" s="4" t="s">
        <f>=HYPERLINK("https://leilaoonline.net/lote/detalhe/277747", "[ VÍDEO ] PÁ CARREGADEIRA MICHIGAN MOD. 55C ARTICULADA TRANSMISSÃO CLARCK DANA 22.000 - ANO APROX. 1995. BATERIA NOVA")</f>
      </c>
      <c r="C23" s="4" t="inlineStr">
        <is>
          <t>Não vendido</t>
        </is>
      </c>
      <c r="D23" s="4" t="inlineStr">
        <is>
          <t>0</t>
        </is>
      </c>
      <c r="E23" s="5" t="inlineStr">
        <is>
          <t>109.000,00</t>
        </is>
      </c>
      <c r="F23" s="4" t="inlineStr">
        <is>
          <t>500.00</t>
        </is>
      </c>
    </row>
    <row collapsed="false" customFormat="false" customHeight="false" hidden="false" ht="12.1" outlineLevel="0" r="24">
      <c r="A24" s="5" t="s">
        <f>=HYPERLINK("https://leilaoonline.net/lote/detalhe/277746", "913")</f>
      </c>
      <c r="B24" s="4" t="s">
        <f>=HYPERLINK("https://leilaoonline.net/lote/detalhe/277746", "[ VÍDEO ] PÁ CARREGADEIRA MICHIGAN MOD. 55C ARTICULADA TRANSMISSÃO 18.000 - ANO APROX. 1995. BATERIA NOVA")</f>
      </c>
      <c r="C24" s="4" t="inlineStr">
        <is>
          <t>Não vendido</t>
        </is>
      </c>
      <c r="D24" s="4" t="inlineStr">
        <is>
          <t>0</t>
        </is>
      </c>
      <c r="E24" s="5" t="inlineStr">
        <is>
          <t>89.000,00</t>
        </is>
      </c>
      <c r="F24" s="4" t="inlineStr">
        <is>
          <t>1000.00</t>
        </is>
      </c>
    </row>
    <row collapsed="false" customFormat="false" customHeight="false" hidden="false" ht="12.1" outlineLevel="0" r="25">
      <c r="A25" s="5" t="s">
        <f>=HYPERLINK("https://leilaoonline.net/lote/detalhe/277782", "914")</f>
      </c>
      <c r="B25" s="4" t="s">
        <f>=HYPERLINK("https://leilaoonline.net/lote/detalhe/277782", "Rebocador Jacto RB30 Capacidade de 3000 kg")</f>
      </c>
      <c r="C25" s="4" t="inlineStr">
        <is>
          <t>Não vendido</t>
        </is>
      </c>
      <c r="D25" s="4" t="inlineStr">
        <is>
          <t>0</t>
        </is>
      </c>
      <c r="E25" s="5" t="inlineStr">
        <is>
          <t>3.000,00</t>
        </is>
      </c>
      <c r="F25" s="4" t="inlineStr">
        <is>
          <t>250.00</t>
        </is>
      </c>
    </row>
    <row collapsed="false" customFormat="false" customHeight="false" hidden="false" ht="12.1" outlineLevel="0" r="26">
      <c r="A26" s="5" t="s">
        <f>=HYPERLINK("https://leilaoonline.net/lote/detalhe/277788", "915")</f>
      </c>
      <c r="B26" s="4" t="s">
        <f>=HYPERLINK("https://leilaoonline.net/lote/detalhe/277788", "CARROCERIA PRANCHA 2,50 X 5,60 MTS. (TRANSPORTE DE  MAQUINAS)")</f>
      </c>
      <c r="C26" s="4" t="inlineStr">
        <is>
          <t>Não vendido</t>
        </is>
      </c>
      <c r="D26" s="4" t="inlineStr">
        <is>
          <t>0</t>
        </is>
      </c>
      <c r="E26" s="5" t="inlineStr">
        <is>
          <t>8.500,00</t>
        </is>
      </c>
      <c r="F26" s="4" t="inlineStr">
        <is>
          <t>250.00</t>
        </is>
      </c>
    </row>
    <row collapsed="false" customFormat="false" customHeight="false" hidden="false" ht="12.1" outlineLevel="0" r="27">
      <c r="A27" s="5" t="s">
        <f>=HYPERLINK("https://leilaoonline.net/lote/detalhe/277759", "1004")</f>
      </c>
      <c r="B27" s="4" t="s">
        <f>=HYPERLINK("https://leilaoonline.net/lote/detalhe/277759", "Munck madal 11500,  2 lanças,  para 5 t pe")</f>
      </c>
      <c r="C27" s="4" t="inlineStr">
        <is>
          <t>Não vendido</t>
        </is>
      </c>
      <c r="D27" s="4" t="inlineStr">
        <is>
          <t>0</t>
        </is>
      </c>
      <c r="E27" s="5" t="inlineStr">
        <is>
          <t>50.000,00</t>
        </is>
      </c>
      <c r="F27" s="4" t="inlineStr">
        <is>
          <t>1000.00</t>
        </is>
      </c>
    </row>
    <row collapsed="false" customFormat="false" customHeight="false" hidden="false" ht="12.1" outlineLevel="0" r="28">
      <c r="A28" s="5" t="s">
        <f>=HYPERLINK("https://leilaoonline.net/lote/detalhe/277756", "1005")</f>
      </c>
      <c r="B28" s="4" t="s">
        <f>=HYPERLINK("https://leilaoonline.net/lote/detalhe/277756", "Guindaste marca Bantam modelo S628, 18 toneladas, ano 1985, lança 22 mts, motor Cummins, e lança Aux Gibi 4 mts. Parou funcionando. Necessário manutenção.")</f>
      </c>
      <c r="C28" s="4" t="inlineStr">
        <is>
          <t>Não vendido</t>
        </is>
      </c>
      <c r="D28" s="4" t="inlineStr">
        <is>
          <t>0</t>
        </is>
      </c>
      <c r="E28" s="5" t="inlineStr">
        <is>
          <t>95.000,00</t>
        </is>
      </c>
      <c r="F28" s="4" t="inlineStr">
        <is>
          <t>200.00</t>
        </is>
      </c>
    </row>
    <row collapsed="false" customFormat="false" customHeight="false" hidden="false" ht="12.1" outlineLevel="0" r="29">
      <c r="A29" s="5" t="s">
        <f>=HYPERLINK("https://leilaoonline.net/lote/detalhe/277768", "1007")</f>
      </c>
      <c r="B29" s="4" t="s">
        <f>=HYPERLINK("https://leilaoonline.net/lote/detalhe/277768", " Fresadora – marca Zocca – com morsa ")</f>
      </c>
      <c r="C29" s="4" t="inlineStr">
        <is>
          <t>Não vendido</t>
        </is>
      </c>
      <c r="D29" s="4" t="inlineStr">
        <is>
          <t>0</t>
        </is>
      </c>
      <c r="E29" s="5" t="inlineStr">
        <is>
          <t>36.000,00</t>
        </is>
      </c>
      <c r="F29" s="4" t="inlineStr">
        <is>
          <t>500.00</t>
        </is>
      </c>
    </row>
    <row collapsed="false" customFormat="false" customHeight="false" hidden="false" ht="12.1" outlineLevel="0" r="30">
      <c r="A30" s="5" t="s">
        <f>=HYPERLINK("https://leilaoonline.net/lote/detalhe/277769", "1008")</f>
      </c>
      <c r="B30" s="4" t="s">
        <f>=HYPERLINK("https://leilaoonline.net/lote/detalhe/277769", " Guincho Canarinho – todo revisado")</f>
      </c>
      <c r="C30" s="4" t="inlineStr">
        <is>
          <t>Não vendido</t>
        </is>
      </c>
      <c r="D30" s="4" t="inlineStr">
        <is>
          <t>0</t>
        </is>
      </c>
      <c r="E30" s="5" t="inlineStr">
        <is>
          <t>30.000,00</t>
        </is>
      </c>
      <c r="F30" s="4" t="inlineStr">
        <is>
          <t>500.00</t>
        </is>
      </c>
    </row>
    <row collapsed="false" customFormat="false" customHeight="false" hidden="false" ht="12.1" outlineLevel="0" r="31">
      <c r="A31" s="5" t="s">
        <f>=HYPERLINK("https://leilaoonline.net/lote/detalhe/277766", "1009")</f>
      </c>
      <c r="B31" s="4" t="s">
        <f>=HYPERLINK("https://leilaoonline.net/lote/detalhe/277766", " Guindaste marca Madal – capacidade 07 Toneladas – com patola dianteira – lanças hidráulicas e giro para ambos os lados")</f>
      </c>
      <c r="C31" s="4" t="inlineStr">
        <is>
          <t>Não vendido</t>
        </is>
      </c>
      <c r="D31" s="4" t="inlineStr">
        <is>
          <t>0</t>
        </is>
      </c>
      <c r="E31" s="5" t="inlineStr">
        <is>
          <t>65.000,00</t>
        </is>
      </c>
      <c r="F31" s="4" t="inlineStr">
        <is>
          <t>1000.00</t>
        </is>
      </c>
    </row>
    <row collapsed="false" customFormat="false" customHeight="false" hidden="false" ht="12.1" outlineLevel="0" r="32">
      <c r="A32" s="5" t="s">
        <f>=HYPERLINK("https://leilaoonline.net/lote/detalhe/277779", "2000")</f>
      </c>
      <c r="B32" s="4" t="s">
        <f>=HYPERLINK("https://leilaoonline.net/lote/detalhe/277779", "VOLVO/NL12 360 4X2 T ANO 1999 - COR BRANCA - DIESEL - DOCUMENTO OK")</f>
      </c>
      <c r="C32" s="4" t="inlineStr">
        <is>
          <t>Não vendido</t>
        </is>
      </c>
      <c r="D32" s="4" t="inlineStr">
        <is>
          <t>0</t>
        </is>
      </c>
      <c r="E32" s="5" t="inlineStr">
        <is>
          <t>60.000,00</t>
        </is>
      </c>
      <c r="F32" s="4" t="inlineStr">
        <is>
          <t>500.00</t>
        </is>
      </c>
    </row>
    <row collapsed="false" customFormat="false" customHeight="false" hidden="false" ht="12.1" outlineLevel="0" r="33">
      <c r="A33" s="5" t="s">
        <f>=HYPERLINK("https://leilaoonline.net/lote/detalhe/277771", "2004")</f>
      </c>
      <c r="B33" s="4" t="s">
        <f>=HYPERLINK("https://leilaoonline.net/lote/detalhe/277771", "CAMINHÃO IVECO/STRALIS 600S40T ANO 2014/2014 COR BRANCA - DIESEL - FUNCIONANDO")</f>
      </c>
      <c r="C33" s="4" t="inlineStr">
        <is>
          <t>Não vendido</t>
        </is>
      </c>
      <c r="D33" s="4" t="inlineStr">
        <is>
          <t>0</t>
        </is>
      </c>
      <c r="E33" s="5" t="inlineStr">
        <is>
          <t>100.000,00</t>
        </is>
      </c>
      <c r="F33" s="4" t="inlineStr">
        <is>
          <t>1000.00</t>
        </is>
      </c>
    </row>
    <row collapsed="false" customFormat="false" customHeight="false" hidden="false" ht="12.1" outlineLevel="0" r="34">
      <c r="A34" s="5" t="s">
        <f>=HYPERLINK("https://leilaoonline.net/lote/detalhe/277757", "2005")</f>
      </c>
      <c r="B34" s="4" t="s">
        <f>=HYPERLINK("https://leilaoonline.net/lote/detalhe/277757", " Semi Reboque Prancha Carreta Carrega Tudo, marca Randon , 60 Toneladas, ano 1981 sem pneus , Pneumática, com rampa, aceita Dolly, 12 mts reta, aceita colocação instalação de locks para containers")</f>
      </c>
      <c r="C34" s="4" t="inlineStr">
        <is>
          <t>Não vendido</t>
        </is>
      </c>
      <c r="D34" s="4" t="inlineStr">
        <is>
          <t>0</t>
        </is>
      </c>
      <c r="E34" s="5" t="inlineStr">
        <is>
          <t>150.000,00</t>
        </is>
      </c>
      <c r="F34" s="4" t="inlineStr">
        <is>
          <t>200.00</t>
        </is>
      </c>
    </row>
    <row collapsed="false" customFormat="false" customHeight="false" hidden="false" ht="12.1" outlineLevel="0" r="35">
      <c r="A35" s="5" t="s">
        <f>=HYPERLINK("https://leilaoonline.net/lote/detalhe/277772", "2007")</f>
      </c>
      <c r="B35" s="4" t="s">
        <f>=HYPERLINK("https://leilaoonline.net/lote/detalhe/277772", "GUERRA CHARGER GR /SEMI-REBOQUE  - ANO 1998/1998 - SERÁ VENDIDO COM 4 PNEUS")</f>
      </c>
      <c r="C35" s="4" t="inlineStr">
        <is>
          <t>Não vendido</t>
        </is>
      </c>
      <c r="D35" s="4" t="inlineStr">
        <is>
          <t>0</t>
        </is>
      </c>
      <c r="E35" s="5" t="inlineStr">
        <is>
          <t>20.000,00</t>
        </is>
      </c>
      <c r="F35" s="4" t="inlineStr">
        <is>
          <t>500.00</t>
        </is>
      </c>
    </row>
    <row collapsed="false" customFormat="false" customHeight="false" hidden="false" ht="12.1" outlineLevel="0" r="36">
      <c r="A36" s="5" t="s">
        <f>=HYPERLINK("https://leilaoonline.net/lote/detalhe/277821", "2008")</f>
      </c>
      <c r="B36" s="4" t="s">
        <f>=HYPERLINK("https://leilaoonline.net/lote/detalhe/277821", "Reboque marca Rodofort Ano 2010 – comprimento – 15 metros")</f>
      </c>
      <c r="C36" s="4" t="inlineStr">
        <is>
          <t>Não vendido</t>
        </is>
      </c>
      <c r="D36" s="4" t="inlineStr">
        <is>
          <t>0</t>
        </is>
      </c>
      <c r="E36" s="5" t="inlineStr">
        <is>
          <t>40.000,00</t>
        </is>
      </c>
      <c r="F36" s="4" t="inlineStr">
        <is>
          <t>500.00</t>
        </is>
      </c>
    </row>
    <row collapsed="false" customFormat="false" customHeight="false" hidden="false" ht="12.1" outlineLevel="0" r="37">
      <c r="A37" s="5" t="s">
        <f>=HYPERLINK("https://leilaoonline.net/lote/detalhe/277767", "2009")</f>
      </c>
      <c r="B37" s="4" t="s">
        <f>=HYPERLINK("https://leilaoonline.net/lote/detalhe/277767", " Carreta LS – marca Krone – Ano 1995. Revisada")</f>
      </c>
      <c r="C37" s="4" t="inlineStr">
        <is>
          <t>Não vendido</t>
        </is>
      </c>
      <c r="D37" s="4" t="inlineStr">
        <is>
          <t>0</t>
        </is>
      </c>
      <c r="E37" s="5" t="inlineStr">
        <is>
          <t>35.000,00</t>
        </is>
      </c>
      <c r="F37" s="4" t="inlineStr">
        <is>
          <t>500.00</t>
        </is>
      </c>
    </row>
    <row collapsed="false" customFormat="false" customHeight="false" hidden="false" ht="12.1" outlineLevel="0" r="38">
      <c r="A38" s="5" t="s">
        <f>=HYPERLINK("https://leilaoonline.net/lote/detalhe/277784", "3000")</f>
      </c>
      <c r="B38" s="4" t="s">
        <f>=HYPERLINK("https://leilaoonline.net/lote/detalhe/277784", "GM/CHEVROLET D10 ANO 1979/1979 - COR AZUL - DIESEL - COM BAÚ REFRIGERADO")</f>
      </c>
      <c r="C38" s="4" t="inlineStr">
        <is>
          <t>Não vendido</t>
        </is>
      </c>
      <c r="D38" s="4" t="inlineStr">
        <is>
          <t>0</t>
        </is>
      </c>
      <c r="E38" s="5" t="inlineStr">
        <is>
          <t>31.000,00</t>
        </is>
      </c>
      <c r="F38" s="4" t="inlineStr">
        <is>
          <t>250.00</t>
        </is>
      </c>
    </row>
    <row collapsed="false" customFormat="false" customHeight="false" hidden="false" ht="12.1" outlineLevel="0" r="39">
      <c r="A39" s="5" t="s">
        <f>=HYPERLINK("https://leilaoonline.net/lote/detalhe/277773", "3001")</f>
      </c>
      <c r="B39" s="4" t="s">
        <f>=HYPERLINK("https://leilaoonline.net/lote/detalhe/277773", "FORD/F75 ANO 1975/1975 - GASOLINA/COR VERMELHA")</f>
      </c>
      <c r="C39" s="4" t="inlineStr">
        <is>
          <t>Não vendido</t>
        </is>
      </c>
      <c r="D39" s="4" t="inlineStr">
        <is>
          <t>0</t>
        </is>
      </c>
      <c r="E39" s="5" t="inlineStr">
        <is>
          <t>18.000,00</t>
        </is>
      </c>
      <c r="F39" s="4" t="inlineStr">
        <is>
          <t>250.00</t>
        </is>
      </c>
    </row>
    <row collapsed="false" customFormat="false" customHeight="false" hidden="false" ht="12.1" outlineLevel="0" r="40">
      <c r="A40" s="5" t="s">
        <f>=HYPERLINK("https://leilaoonline.net/lote/detalhe/277758", "3002")</f>
      </c>
      <c r="B40" s="4" t="s">
        <f>=HYPERLINK("https://leilaoonline.net/lote/detalhe/277758", "FORD RURAL WILLYS GASOLINA E GNV. ANO 1966")</f>
      </c>
      <c r="C40" s="4" t="inlineStr">
        <is>
          <t>Não vendido</t>
        </is>
      </c>
      <c r="D40" s="4" t="inlineStr">
        <is>
          <t>0</t>
        </is>
      </c>
      <c r="E40" s="5" t="inlineStr">
        <is>
          <t>29.500,00</t>
        </is>
      </c>
      <c r="F40" s="4" t="inlineStr">
        <is>
          <t>250.00</t>
        </is>
      </c>
    </row>
    <row collapsed="false" customFormat="false" customHeight="false" hidden="false" ht="12.1" outlineLevel="0" r="41">
      <c r="A41" s="5" t="s">
        <f>=HYPERLINK("https://leilaoonline.net/lote/detalhe/277781", "3003")</f>
      </c>
      <c r="B41" s="4" t="s">
        <f>=HYPERLINK("https://leilaoonline.net/lote/detalhe/277781", "FORD RANGER XLT, MOTOR DIESEL 2.8. ANO 2002")</f>
      </c>
      <c r="C41" s="4" t="inlineStr">
        <is>
          <t>Não vendido</t>
        </is>
      </c>
      <c r="D41" s="4" t="inlineStr">
        <is>
          <t>0</t>
        </is>
      </c>
      <c r="E41" s="5" t="inlineStr">
        <is>
          <t>30.000,00</t>
        </is>
      </c>
      <c r="F41" s="4" t="inlineStr">
        <is>
          <t>500.00</t>
        </is>
      </c>
    </row>
    <row collapsed="false" customFormat="false" customHeight="false" hidden="false" ht="12.1" outlineLevel="0" r="42">
      <c r="A42" s="5" t="s">
        <f>=HYPERLINK("https://leilaoonline.net/lote/detalhe/277819", "3004")</f>
      </c>
      <c r="B42" s="4" t="s">
        <f>=HYPERLINK("https://leilaoonline.net/lote/detalhe/277819", "MOTO YAMAHA / LANDER XTZ250. ANO 2014/15")</f>
      </c>
      <c r="C42" s="4" t="inlineStr">
        <is>
          <t>Lote retirado</t>
        </is>
      </c>
      <c r="D42" s="4" t="inlineStr">
        <is>
          <t>0</t>
        </is>
      </c>
      <c r="E42" s="5" t="inlineStr">
        <is>
          <t>9.000,00</t>
        </is>
      </c>
      <c r="F42" s="4" t="inlineStr">
        <is>
          <t>200.00</t>
        </is>
      </c>
    </row>
    <row collapsed="false" customFormat="false" customHeight="false" hidden="false" ht="12.1" outlineLevel="0" r="43">
      <c r="A43" s="5" t="s">
        <f>=HYPERLINK("https://leilaoonline.net/lote/detalhe/277820", "3005")</f>
      </c>
      <c r="B43" s="4" t="s">
        <f>=HYPERLINK("https://leilaoonline.net/lote/detalhe/277820", "HONDA / CIVIC LXS FLEX. ANO 2006/07")</f>
      </c>
      <c r="C43" s="4" t="inlineStr">
        <is>
          <t>Não vendido</t>
        </is>
      </c>
      <c r="D43" s="4" t="inlineStr">
        <is>
          <t>0</t>
        </is>
      </c>
      <c r="E43" s="5" t="inlineStr">
        <is>
          <t>29.000,00</t>
        </is>
      </c>
      <c r="F43" s="4" t="inlineStr">
        <is>
          <t>500.00</t>
        </is>
      </c>
    </row>
    <row collapsed="false" customFormat="false" customHeight="false" hidden="false" ht="12.1" outlineLevel="0" r="44">
      <c r="A44" s="5" t="s">
        <f>=HYPERLINK("https://leilaoonline.net/lote/detalhe/277775", "5000")</f>
      </c>
      <c r="B44" s="4" t="s">
        <f>=HYPERLINK("https://leilaoonline.net/lote/detalhe/277775", "PULVERIZADOR STARA MOD. FÊNIX 3000 - ANO 2008")</f>
      </c>
      <c r="C44" s="4" t="inlineStr">
        <is>
          <t>Não vendido</t>
        </is>
      </c>
      <c r="D44" s="4" t="inlineStr">
        <is>
          <t>0</t>
        </is>
      </c>
      <c r="E44" s="5" t="inlineStr">
        <is>
          <t>45.000,00</t>
        </is>
      </c>
      <c r="F44" s="4" t="inlineStr">
        <is>
          <t>500.00</t>
        </is>
      </c>
    </row>
    <row collapsed="false" customFormat="false" customHeight="false" hidden="false" ht="12.1" outlineLevel="0" r="45">
      <c r="A45" s="5" t="s">
        <f>=HYPERLINK("https://leilaoonline.net/lote/detalhe/277763", "5001")</f>
      </c>
      <c r="B45" s="4" t="s">
        <f>=HYPERLINK("https://leilaoonline.net/lote/detalhe/277763", "PULVERIZADOR JACTO MOD. UNIPORT 2030 CANAVIEIRO  ANO 2021 MODELO 2022 - BARRA 24 METROS / SENSOR DE BARRA BUZAGRO / GPS/PILOTO AUTOMATICO/BITOLA HIDRÁULICA")</f>
      </c>
      <c r="C45" s="4" t="inlineStr">
        <is>
          <t>Não vendido</t>
        </is>
      </c>
      <c r="D45" s="4" t="inlineStr">
        <is>
          <t>0</t>
        </is>
      </c>
      <c r="E45" s="5" t="inlineStr">
        <is>
          <t>500.000,00</t>
        </is>
      </c>
      <c r="F45" s="4" t="inlineStr">
        <is>
          <t>10000.00</t>
        </is>
      </c>
    </row>
    <row collapsed="false" customFormat="false" customHeight="false" hidden="false" ht="12.1" outlineLevel="0" r="46">
      <c r="A46" s="5" t="s">
        <f>=HYPERLINK("https://leilaoonline.net/lote/detalhe/277786", "5002")</f>
      </c>
      <c r="B46" s="4" t="s">
        <f>=HYPERLINK("https://leilaoonline.net/lote/detalhe/277786", "COLHEITADEIRA JOHN DEERE MOD. 1550 ANO 2004  - PLATAFORMA 23 PÉS MOD. 323")</f>
      </c>
      <c r="C46" s="4" t="inlineStr">
        <is>
          <t>Não vendido</t>
        </is>
      </c>
      <c r="D46" s="4" t="inlineStr">
        <is>
          <t>0</t>
        </is>
      </c>
      <c r="E46" s="5" t="inlineStr">
        <is>
          <t>170.000,00</t>
        </is>
      </c>
      <c r="F46" s="4" t="inlineStr">
        <is>
          <t>500.00</t>
        </is>
      </c>
    </row>
    <row collapsed="false" customFormat="false" customHeight="false" hidden="false" ht="12.1" outlineLevel="0" r="47">
      <c r="A47" s="5" t="s">
        <f>=HYPERLINK("https://leilaoonline.net/lote/detalhe/277778", "5003")</f>
      </c>
      <c r="B47" s="4" t="s">
        <f>=HYPERLINK("https://leilaoonline.net/lote/detalhe/277778", "APROX. 48 RODAS R1.100 ( 45KG CADA ) - TOTAL DE PESO 2.160 KG")</f>
      </c>
      <c r="C47" s="4" t="inlineStr">
        <is>
          <t>Não vendido</t>
        </is>
      </c>
      <c r="D47" s="4" t="inlineStr">
        <is>
          <t>0</t>
        </is>
      </c>
      <c r="E47" s="5" t="inlineStr">
        <is>
          <t>4.000,00</t>
        </is>
      </c>
      <c r="F47" s="4" t="inlineStr">
        <is>
          <t>250.00</t>
        </is>
      </c>
    </row>
    <row collapsed="false" customFormat="false" customHeight="false" hidden="false" ht="12.1" outlineLevel="0" r="48">
      <c r="A48" s="5" t="s">
        <f>=HYPERLINK("https://leilaoonline.net/lote/detalhe/277764", "5004")</f>
      </c>
      <c r="B48" s="4" t="s">
        <f>=HYPERLINK("https://leilaoonline.net/lote/detalhe/277764", "PULVERIZADOR MONTANA MOD. RANGER 2000 ANO 2004")</f>
      </c>
      <c r="C48" s="4" t="inlineStr">
        <is>
          <t>Não vendido</t>
        </is>
      </c>
      <c r="D48" s="4" t="inlineStr">
        <is>
          <t>0</t>
        </is>
      </c>
      <c r="E48" s="5" t="inlineStr">
        <is>
          <t>15.000,00</t>
        </is>
      </c>
      <c r="F48" s="4" t="inlineStr">
        <is>
          <t>250.00</t>
        </is>
      </c>
    </row>
    <row collapsed="false" customFormat="false" customHeight="false" hidden="false" ht="12.1" outlineLevel="0" r="49">
      <c r="A49" s="5" t="s">
        <f>=HYPERLINK("https://leilaoonline.net/lote/detalhe/277774", "5005")</f>
      </c>
      <c r="B49" s="4" t="s">
        <f>=HYPERLINK("https://leilaoonline.net/lote/detalhe/277774", "DISTRIBUIDOR DE CANA  DMB MOD. DCP 5000 ANO 2016 ")</f>
      </c>
      <c r="C49" s="4" t="inlineStr">
        <is>
          <t>Não vendido</t>
        </is>
      </c>
      <c r="D49" s="4" t="inlineStr">
        <is>
          <t>0</t>
        </is>
      </c>
      <c r="E49" s="5" t="inlineStr">
        <is>
          <t>70.000,00</t>
        </is>
      </c>
      <c r="F49" s="4" t="inlineStr">
        <is>
          <t>1000.00</t>
        </is>
      </c>
    </row>
    <row collapsed="false" customFormat="false" customHeight="false" hidden="false" ht="12.1" outlineLevel="0" r="50">
      <c r="A50" s="5" t="s">
        <f>=HYPERLINK("https://leilaoonline.net/lote/detalhe/277789", "5007")</f>
      </c>
      <c r="B50" s="4" t="s">
        <f>=HYPERLINK("https://leilaoonline.net/lote/detalhe/277789", "PILOTO TRIMBLE HIDRÁULICA  MONITOR TMX2050 ANTENA AG25 NAV CONTROLLER TM 200 ANO 2016 - PARA SINAL RTX CENTÍMETRO ANO 2016 ")</f>
      </c>
      <c r="C50" s="4" t="inlineStr">
        <is>
          <t>Vendido</t>
        </is>
      </c>
      <c r="D50" s="4" t="inlineStr">
        <is>
          <t>2</t>
        </is>
      </c>
      <c r="E50" s="5" t="inlineStr">
        <is>
          <t>39.999,00</t>
        </is>
      </c>
      <c r="F50" s="4" t="inlineStr">
        <is>
          <t>300.00</t>
        </is>
      </c>
    </row>
    <row collapsed="false" customFormat="false" customHeight="false" hidden="false" ht="12.1" outlineLevel="0" r="51">
      <c r="A51" s="5" t="s">
        <f>=HYPERLINK("https://leilaoonline.net/lote/detalhe/277762", "5009")</f>
      </c>
      <c r="B51" s="4" t="s">
        <f>=HYPERLINK("https://leilaoonline.net/lote/detalhe/277762", "3 JOGOS DE SAPATAS SEMI REBOQUE CANAVIEIRO ")</f>
      </c>
      <c r="C51" s="4" t="inlineStr">
        <is>
          <t>Não vendido</t>
        </is>
      </c>
      <c r="D51" s="4" t="inlineStr">
        <is>
          <t>0</t>
        </is>
      </c>
      <c r="E51" s="5" t="inlineStr">
        <is>
          <t>2.500,00</t>
        </is>
      </c>
      <c r="F51" s="4" t="inlineStr">
        <is>
          <t>100.00</t>
        </is>
      </c>
    </row>
    <row collapsed="false" customFormat="false" customHeight="false" hidden="false" ht="12.1" outlineLevel="0" r="52">
      <c r="A52" s="5" t="s">
        <f>=HYPERLINK("https://leilaoonline.net/lote/detalhe/277748", "5010")</f>
      </c>
      <c r="B52" s="4" t="s">
        <f>=HYPERLINK("https://leilaoonline.net/lote/detalhe/277748", "[ VÍDEOS ] Plantadeira Jumil 04 linhas.  Pouco uso.  Muito conservada.  Pronta para uso . Revisada.  Entrelinhas regulada para 70 centímetros. Ano 1987")</f>
      </c>
      <c r="C52" s="4" t="inlineStr">
        <is>
          <t>Não vendido</t>
        </is>
      </c>
      <c r="D52" s="4" t="inlineStr">
        <is>
          <t>0</t>
        </is>
      </c>
      <c r="E52" s="5" t="inlineStr">
        <is>
          <t>4.000,00</t>
        </is>
      </c>
      <c r="F52" s="4" t="inlineStr">
        <is>
          <t>500.00</t>
        </is>
      </c>
    </row>
    <row collapsed="false" customFormat="false" customHeight="false" hidden="false" ht="12.1" outlineLevel="0" r="53">
      <c r="A53" s="5" t="s">
        <f>=HYPERLINK("https://leilaoonline.net/lote/detalhe/277738", "5011")</f>
      </c>
      <c r="B53" s="4" t="s">
        <f>=HYPERLINK("https://leilaoonline.net/lote/detalhe/277738", " Adubador de disco 1250H e Sulcador 3 PTS Hidraulico. Marca DMB. Ano 2016")</f>
      </c>
      <c r="C53" s="4" t="inlineStr">
        <is>
          <t>Não vendido</t>
        </is>
      </c>
      <c r="D53" s="4" t="inlineStr">
        <is>
          <t>0</t>
        </is>
      </c>
      <c r="E53" s="5" t="inlineStr">
        <is>
          <t>30.000,00</t>
        </is>
      </c>
      <c r="F53" s="4" t="inlineStr">
        <is>
          <t>500.00</t>
        </is>
      </c>
    </row>
    <row collapsed="false" customFormat="false" customHeight="false" hidden="false" ht="12.1" outlineLevel="0" r="54">
      <c r="A54" s="5" t="s">
        <f>=HYPERLINK("https://leilaoonline.net/lote/detalhe/277737", "5012")</f>
      </c>
      <c r="B54" s="4" t="s">
        <f>=HYPERLINK("https://leilaoonline.net/lote/detalhe/277737", " Super Cultivador e Sulcador São Francisco com motor hidraulico. Marca DMB. Ano 2006")</f>
      </c>
      <c r="C54" s="4" t="inlineStr">
        <is>
          <t>Não vendido</t>
        </is>
      </c>
      <c r="D54" s="4" t="inlineStr">
        <is>
          <t>0</t>
        </is>
      </c>
      <c r="E54" s="5" t="inlineStr">
        <is>
          <t>20.000,00</t>
        </is>
      </c>
      <c r="F54" s="4" t="inlineStr">
        <is>
          <t>500.00</t>
        </is>
      </c>
    </row>
    <row collapsed="false" customFormat="false" customHeight="false" hidden="false" ht="12.1" outlineLevel="0" r="55">
      <c r="A55" s="5" t="s">
        <f>=HYPERLINK("https://leilaoonline.net/lote/detalhe/277740", "5013")</f>
      </c>
      <c r="B55" s="4" t="s">
        <f>=HYPERLINK("https://leilaoonline.net/lote/detalhe/277740", " Cobridor de Cana com rolo Compactador. Marca DMB")</f>
      </c>
      <c r="C55" s="4" t="inlineStr">
        <is>
          <t>Não vendido</t>
        </is>
      </c>
      <c r="D55" s="4" t="inlineStr">
        <is>
          <t>0</t>
        </is>
      </c>
      <c r="E55" s="5" t="inlineStr">
        <is>
          <t>15.000,00</t>
        </is>
      </c>
      <c r="F55" s="4" t="inlineStr">
        <is>
          <t>500.00</t>
        </is>
      </c>
    </row>
    <row collapsed="false" customFormat="false" customHeight="false" hidden="false" ht="12.1" outlineLevel="0" r="56">
      <c r="A56" s="5" t="s">
        <f>=HYPERLINK("https://leilaoonline.net/lote/detalhe/277739", "5014")</f>
      </c>
      <c r="B56" s="4" t="s">
        <f>=HYPERLINK("https://leilaoonline.net/lote/detalhe/277739", " Quebra Lombo com Tanque para aplicação de herbicida. Marca DMB")</f>
      </c>
      <c r="C56" s="4" t="inlineStr">
        <is>
          <t>Não vendido</t>
        </is>
      </c>
      <c r="D56" s="4" t="inlineStr">
        <is>
          <t>0</t>
        </is>
      </c>
      <c r="E56" s="5" t="inlineStr">
        <is>
          <t>30.000,00</t>
        </is>
      </c>
      <c r="F56" s="4" t="inlineStr">
        <is>
          <t>500.00</t>
        </is>
      </c>
    </row>
    <row collapsed="false" customFormat="false" customHeight="false" hidden="false" ht="12.1" outlineLevel="0" r="57">
      <c r="A57" s="5" t="s">
        <f>=HYPERLINK("https://leilaoonline.net/lote/detalhe/279625", "5015")</f>
      </c>
      <c r="B57" s="4" t="s">
        <f>=HYPERLINK("https://leilaoonline.net/lote/detalhe/279625", "GRADE TATU 24/28")</f>
      </c>
      <c r="C57" s="4" t="inlineStr">
        <is>
          <t>Não vendido</t>
        </is>
      </c>
      <c r="D57" s="4" t="inlineStr">
        <is>
          <t>0</t>
        </is>
      </c>
      <c r="E57" s="5" t="inlineStr">
        <is>
          <t>14.500,00</t>
        </is>
      </c>
      <c r="F57" s="4" t="inlineStr">
        <is>
          <t>250.00</t>
        </is>
      </c>
    </row>
    <row collapsed="false" customFormat="false" customHeight="false" hidden="false" ht="12.1" outlineLevel="0" r="58">
      <c r="A58" s="5" t="s">
        <f>=HYPERLINK("https://leilaoonline.net/lote/detalhe/277741", "5017")</f>
      </c>
      <c r="B58" s="4" t="s">
        <f>=HYPERLINK("https://leilaoonline.net/lote/detalhe/277741", "[ VÍDEO ] VAGÃO DISTRIBUIDOR DE CALCÁRIO TIPO NEVOEIRO")</f>
      </c>
      <c r="C58" s="4" t="inlineStr">
        <is>
          <t>Não vendido</t>
        </is>
      </c>
      <c r="D58" s="4" t="inlineStr">
        <is>
          <t>0</t>
        </is>
      </c>
      <c r="E58" s="5" t="inlineStr">
        <is>
          <t>17.000,00</t>
        </is>
      </c>
      <c r="F58" s="4" t="inlineStr">
        <is>
          <t>500.00</t>
        </is>
      </c>
    </row>
    <row collapsed="false" customFormat="false" customHeight="false" hidden="false" ht="12.1" outlineLevel="0" r="59">
      <c r="A59" s="5" t="s">
        <f>=HYPERLINK("https://leilaoonline.net/lote/detalhe/277744", "5018")</f>
      </c>
      <c r="B59" s="4" t="s">
        <f>=HYPERLINK("https://leilaoonline.net/lote/detalhe/277744", "SUCATA PLANTADEIRA SLC JOHN DEERE")</f>
      </c>
      <c r="C59" s="4" t="inlineStr">
        <is>
          <t>Não vendido</t>
        </is>
      </c>
      <c r="D59" s="4" t="inlineStr">
        <is>
          <t>0</t>
        </is>
      </c>
      <c r="E59" s="5" t="inlineStr">
        <is>
          <t>2.000,00</t>
        </is>
      </c>
      <c r="F59" s="4" t="inlineStr">
        <is>
          <t>250.00</t>
        </is>
      </c>
    </row>
    <row collapsed="false" customFormat="false" customHeight="false" hidden="false" ht="12.1" outlineLevel="0" r="60">
      <c r="A60" s="5" t="s">
        <f>=HYPERLINK("https://leilaoonline.net/lote/detalhe/277745", "5019")</f>
      </c>
      <c r="B60" s="4" t="s">
        <f>=HYPERLINK("https://leilaoonline.net/lote/detalhe/277745", "SUCATA PLANTADEIRA SLC JOHN DEERE")</f>
      </c>
      <c r="C60" s="4" t="inlineStr">
        <is>
          <t>Não vendido</t>
        </is>
      </c>
      <c r="D60" s="4" t="inlineStr">
        <is>
          <t>0</t>
        </is>
      </c>
      <c r="E60" s="5" t="inlineStr">
        <is>
          <t>3.000,00</t>
        </is>
      </c>
      <c r="F60" s="4" t="inlineStr">
        <is>
          <t>250.00</t>
        </is>
      </c>
    </row>
    <row collapsed="false" customFormat="false" customHeight="false" hidden="false" ht="12.1" outlineLevel="0" r="61">
      <c r="A61" s="5" t="s">
        <f>=HYPERLINK("https://leilaoonline.net/lote/detalhe/277765", "5021")</f>
      </c>
      <c r="B61" s="4" t="s">
        <f>=HYPERLINK("https://leilaoonline.net/lote/detalhe/277765", "Motor John Deere 3.9")</f>
      </c>
      <c r="C61" s="4" t="inlineStr">
        <is>
          <t>Não vendido</t>
        </is>
      </c>
      <c r="D61" s="4" t="inlineStr">
        <is>
          <t>0</t>
        </is>
      </c>
      <c r="E61" s="5" t="inlineStr">
        <is>
          <t>21.000,00</t>
        </is>
      </c>
      <c r="F61" s="4" t="inlineStr">
        <is>
          <t>500.00</t>
        </is>
      </c>
    </row>
    <row collapsed="false" customFormat="false" customHeight="false" hidden="false" ht="12.1" outlineLevel="0" r="62">
      <c r="A62" s="5" t="s">
        <f>=HYPERLINK("https://leilaoonline.net/lote/detalhe/277731", "5022")</f>
      </c>
      <c r="B62" s="4" t="s">
        <f>=HYPERLINK("https://leilaoonline.net/lote/detalhe/277731", " Kit caixa de peneira e bandejão. Marca New Holland. Para colheitadeira tc 59. Em bom estado de conservação")</f>
      </c>
      <c r="C62" s="4" t="inlineStr">
        <is>
          <t>Não vendido</t>
        </is>
      </c>
      <c r="D62" s="4" t="inlineStr">
        <is>
          <t>0</t>
        </is>
      </c>
      <c r="E62" s="5" t="inlineStr">
        <is>
          <t>2.000,00</t>
        </is>
      </c>
      <c r="F62" s="4" t="inlineStr">
        <is>
          <t>250.00</t>
        </is>
      </c>
    </row>
    <row collapsed="false" customFormat="false" customHeight="false" hidden="false" ht="12.1" outlineLevel="0" r="63">
      <c r="A63" s="5" t="s">
        <f>=HYPERLINK("https://leilaoonline.net/lote/detalhe/277777", "5024")</f>
      </c>
      <c r="B63" s="4" t="s">
        <f>=HYPERLINK("https://leilaoonline.net/lote/detalhe/277777", "SEMEADORA  MARCA METASA  ANO 2004  - 27 LINHAS - REVISADA ( NO ESTADO)")</f>
      </c>
      <c r="C63" s="4" t="inlineStr">
        <is>
          <t>Não vendido</t>
        </is>
      </c>
      <c r="D63" s="4" t="inlineStr">
        <is>
          <t>0</t>
        </is>
      </c>
      <c r="E63" s="5" t="inlineStr">
        <is>
          <t>68.000,00</t>
        </is>
      </c>
      <c r="F63" s="4" t="inlineStr">
        <is>
          <t>350.00</t>
        </is>
      </c>
    </row>
    <row collapsed="false" customFormat="false" customHeight="false" hidden="false" ht="12.1" outlineLevel="0" r="64">
      <c r="A64" s="5" t="s">
        <f>=HYPERLINK("https://leilaoonline.net/lote/detalhe/277770", "5026")</f>
      </c>
      <c r="B64" s="4" t="s">
        <f>=HYPERLINK("https://leilaoonline.net/lote/detalhe/277770", "PLANTADEIRA BALDAN 9 LINHAS ANO 2012 MICRON DE 600L ")</f>
      </c>
      <c r="C64" s="4" t="inlineStr">
        <is>
          <t>Não vendido</t>
        </is>
      </c>
      <c r="D64" s="4" t="inlineStr">
        <is>
          <t>0</t>
        </is>
      </c>
      <c r="E64" s="5" t="inlineStr">
        <is>
          <t>45.000,00</t>
        </is>
      </c>
      <c r="F64" s="4" t="inlineStr">
        <is>
          <t>400.00</t>
        </is>
      </c>
    </row>
    <row collapsed="false" customFormat="false" customHeight="false" hidden="false" ht="12.1" outlineLevel="0" r="65">
      <c r="A65" s="5" t="s">
        <f>=HYPERLINK("https://leilaoonline.net/lote/detalhe/277750", "5027")</f>
      </c>
      <c r="B65" s="4" t="s">
        <f>=HYPERLINK("https://leilaoonline.net/lote/detalhe/277750", " Plantadeira Tatu ultra Ano 2008 12 linhas de 50 cm")</f>
      </c>
      <c r="C65" s="4" t="inlineStr">
        <is>
          <t>Não vendido</t>
        </is>
      </c>
      <c r="D65" s="4" t="inlineStr">
        <is>
          <t>0</t>
        </is>
      </c>
      <c r="E65" s="5" t="inlineStr">
        <is>
          <t>40.000,00</t>
        </is>
      </c>
      <c r="F65" s="4" t="inlineStr">
        <is>
          <t>500.00</t>
        </is>
      </c>
    </row>
    <row collapsed="false" customFormat="false" customHeight="false" hidden="false" ht="12.1" outlineLevel="0" r="66">
      <c r="A66" s="5" t="s">
        <f>=HYPERLINK("https://leilaoonline.net/lote/detalhe/277752", "5028")</f>
      </c>
      <c r="B66" s="4" t="s">
        <f>=HYPERLINK("https://leilaoonline.net/lote/detalhe/277752", " Plantadeira Tatu Modelo PST3 Ano 2004")</f>
      </c>
      <c r="C66" s="4" t="inlineStr">
        <is>
          <t>Não vendido</t>
        </is>
      </c>
      <c r="D66" s="4" t="inlineStr">
        <is>
          <t>0</t>
        </is>
      </c>
      <c r="E66" s="5" t="inlineStr">
        <is>
          <t>35.000,00</t>
        </is>
      </c>
      <c r="F66" s="4" t="inlineStr">
        <is>
          <t>350.00</t>
        </is>
      </c>
    </row>
    <row collapsed="false" customFormat="false" customHeight="false" hidden="false" ht="12.1" outlineLevel="0" r="67">
      <c r="A67" s="5" t="s">
        <f>=HYPERLINK("https://leilaoonline.net/lote/detalhe/277751", "5029")</f>
      </c>
      <c r="B67" s="4" t="s">
        <f>=HYPERLINK("https://leilaoonline.net/lote/detalhe/277751", " Plantadeira Metasa Ano 2003 9 linhas Rodado duplo Somente botinhas")</f>
      </c>
      <c r="C67" s="4" t="inlineStr">
        <is>
          <t>Não vendido</t>
        </is>
      </c>
      <c r="D67" s="4" t="inlineStr">
        <is>
          <t>0</t>
        </is>
      </c>
      <c r="E67" s="5" t="inlineStr">
        <is>
          <t>30.000,00</t>
        </is>
      </c>
      <c r="F67" s="4" t="inlineStr">
        <is>
          <t>350.00</t>
        </is>
      </c>
    </row>
    <row collapsed="false" customFormat="false" customHeight="false" hidden="false" ht="12.1" outlineLevel="0" r="68">
      <c r="A68" s="5" t="s">
        <f>=HYPERLINK("https://leilaoonline.net/lote/detalhe/277753", "5030")</f>
      </c>
      <c r="B68" s="4" t="s">
        <f>=HYPERLINK("https://leilaoonline.net/lote/detalhe/277753", " 02 unidades - Reservatorio 1.000 litros - no estado")</f>
      </c>
      <c r="C68" s="4" t="inlineStr">
        <is>
          <t>Não vendido</t>
        </is>
      </c>
      <c r="D68" s="4" t="inlineStr">
        <is>
          <t>0</t>
        </is>
      </c>
      <c r="E68" s="5" t="inlineStr">
        <is>
          <t>100,00</t>
        </is>
      </c>
      <c r="F68" s="4" t="inlineStr">
        <is>
          <t>50.00</t>
        </is>
      </c>
    </row>
    <row collapsed="false" customFormat="false" customHeight="false" hidden="false" ht="12.1" outlineLevel="0" r="69">
      <c r="A69" s="5" t="s">
        <f>=HYPERLINK("https://leilaoonline.net/lote/detalhe/277754", "5034")</f>
      </c>
      <c r="B69" s="4" t="s">
        <f>=HYPERLINK("https://leilaoonline.net/lote/detalhe/277754", " Carreta de torta dmb /sem tambores - no estado")</f>
      </c>
      <c r="C69" s="4" t="inlineStr">
        <is>
          <t>Não vendido</t>
        </is>
      </c>
      <c r="D69" s="4" t="inlineStr">
        <is>
          <t>0</t>
        </is>
      </c>
      <c r="E69" s="5" t="inlineStr">
        <is>
          <t>3.500,00</t>
        </is>
      </c>
      <c r="F69" s="4" t="inlineStr">
        <is>
          <t>250.00</t>
        </is>
      </c>
    </row>
    <row collapsed="false" customFormat="false" customHeight="false" hidden="false" ht="12.1" outlineLevel="0" r="70">
      <c r="A70" s="5" t="s">
        <f>=HYPERLINK("https://leilaoonline.net/lote/detalhe/277812", "6060")</f>
      </c>
      <c r="B70" s="4" t="s">
        <f>=HYPERLINK("https://leilaoonline.net/lote/detalhe/277812", " Motor de popa Suzuki de 40hp")</f>
      </c>
      <c r="C70" s="4" t="inlineStr">
        <is>
          <t>Não vendido</t>
        </is>
      </c>
      <c r="D70" s="4" t="inlineStr">
        <is>
          <t>0</t>
        </is>
      </c>
      <c r="E70" s="5" t="inlineStr">
        <is>
          <t>2.000,00</t>
        </is>
      </c>
      <c r="F70" s="4" t="inlineStr">
        <is>
          <t>200.00</t>
        </is>
      </c>
    </row>
    <row collapsed="false" customFormat="false" customHeight="false" hidden="false" ht="12.1" outlineLevel="0" r="71">
      <c r="A71" s="5" t="s">
        <f>=HYPERLINK("https://leilaoonline.net/lote/detalhe/277810", "6061")</f>
      </c>
      <c r="B71" s="4" t="s">
        <f>=HYPERLINK("https://leilaoonline.net/lote/detalhe/277810", " Peça de trator valtra valmet, lateral corneta completa com carcaça, eixos, engrenagens, cubos, e sistema de freios")</f>
      </c>
      <c r="C71" s="4" t="inlineStr">
        <is>
          <t>Não vendido</t>
        </is>
      </c>
      <c r="D71" s="4" t="inlineStr">
        <is>
          <t>0</t>
        </is>
      </c>
      <c r="E71" s="5" t="inlineStr">
        <is>
          <t>4.000,00</t>
        </is>
      </c>
      <c r="F71" s="4" t="inlineStr">
        <is>
          <t>250.00</t>
        </is>
      </c>
    </row>
    <row collapsed="false" customFormat="false" customHeight="false" hidden="false" ht="12.1" outlineLevel="0" r="72">
      <c r="A72" s="5" t="s">
        <f>=HYPERLINK("https://leilaoonline.net/lote/detalhe/277811", "6062")</f>
      </c>
      <c r="B72" s="4" t="s">
        <f>=HYPERLINK("https://leilaoonline.net/lote/detalhe/277811", " motor  vw 2.3 preparado para aeronaves ou carros de competição,  tem 2.300 cilindradas e 2 velas por cilindros")</f>
      </c>
      <c r="C72" s="4" t="inlineStr">
        <is>
          <t>Não vendido</t>
        </is>
      </c>
      <c r="D72" s="4" t="inlineStr">
        <is>
          <t>0</t>
        </is>
      </c>
      <c r="E72" s="5" t="inlineStr">
        <is>
          <t>9.500,00</t>
        </is>
      </c>
      <c r="F72" s="4" t="inlineStr">
        <is>
          <t>500.00</t>
        </is>
      </c>
    </row>
    <row collapsed="false" customFormat="false" customHeight="false" hidden="false" ht="12.1" outlineLevel="0" r="73">
      <c r="A73" s="5" t="s">
        <f>=HYPERLINK("https://leilaoonline.net/lote/detalhe/277798", "6063")</f>
      </c>
      <c r="B73" s="4" t="s">
        <f>=HYPERLINK("https://leilaoonline.net/lote/detalhe/277798", " lote de pecas de irrigação,  com conexões de linha, registros e 2 canhões proagro modelo 2.700")</f>
      </c>
      <c r="C73" s="4" t="inlineStr">
        <is>
          <t>Não vendido</t>
        </is>
      </c>
      <c r="D73" s="4" t="inlineStr">
        <is>
          <t>0</t>
        </is>
      </c>
      <c r="E73" s="5" t="inlineStr">
        <is>
          <t>1.500,00</t>
        </is>
      </c>
      <c r="F73" s="4" t="inlineStr">
        <is>
          <t>200.00</t>
        </is>
      </c>
    </row>
    <row collapsed="false" customFormat="false" customHeight="false" hidden="false" ht="12.1" outlineLevel="0" r="74">
      <c r="A74" s="5" t="s">
        <f>=HYPERLINK("https://leilaoonline.net/lote/detalhe/277797", "6064")</f>
      </c>
      <c r="B74" s="4" t="s">
        <f>=HYPERLINK("https://leilaoonline.net/lote/detalhe/277797", " motor  estacionário  marca yanmar modelo B10")</f>
      </c>
      <c r="C74" s="4" t="inlineStr">
        <is>
          <t>Não vendido</t>
        </is>
      </c>
      <c r="D74" s="4" t="inlineStr">
        <is>
          <t>0</t>
        </is>
      </c>
      <c r="E74" s="5" t="inlineStr">
        <is>
          <t>1.500,00</t>
        </is>
      </c>
      <c r="F74" s="4" t="inlineStr">
        <is>
          <t>200.00</t>
        </is>
      </c>
    </row>
    <row collapsed="false" customFormat="false" customHeight="false" hidden="false" ht="12.1" outlineLevel="0" r="75">
      <c r="A75" s="5" t="s">
        <f>=HYPERLINK("https://leilaoonline.net/lote/detalhe/277796", "6065")</f>
      </c>
      <c r="B75" s="4" t="s">
        <f>=HYPERLINK("https://leilaoonline.net/lote/detalhe/277796", " Varredeira mecanica de 6m³ com motor próprio")</f>
      </c>
      <c r="C75" s="4" t="inlineStr">
        <is>
          <t>Não vendido</t>
        </is>
      </c>
      <c r="D75" s="4" t="inlineStr">
        <is>
          <t>0</t>
        </is>
      </c>
      <c r="E75" s="5" t="inlineStr">
        <is>
          <t>250.000,00</t>
        </is>
      </c>
      <c r="F75" s="4" t="inlineStr">
        <is>
          <t>2000.00</t>
        </is>
      </c>
    </row>
    <row collapsed="false" customFormat="false" customHeight="false" hidden="false" ht="12.1" outlineLevel="0" r="76">
      <c r="A76" s="5" t="s">
        <f>=HYPERLINK("https://leilaoonline.net/lote/detalhe/277801", "6068")</f>
      </c>
      <c r="B76" s="4" t="s">
        <f>=HYPERLINK("https://leilaoonline.net/lote/detalhe/277801", " Carbureteira automática grande")</f>
      </c>
      <c r="C76" s="4" t="inlineStr">
        <is>
          <t>Não vendido</t>
        </is>
      </c>
      <c r="D76" s="4" t="inlineStr">
        <is>
          <t>0</t>
        </is>
      </c>
      <c r="E76" s="5" t="inlineStr">
        <is>
          <t>400,00</t>
        </is>
      </c>
      <c r="F76" s="4" t="inlineStr">
        <is>
          <t>100.00</t>
        </is>
      </c>
    </row>
    <row collapsed="false" customFormat="false" customHeight="false" hidden="false" ht="12.1" outlineLevel="0" r="77">
      <c r="A77" s="5" t="s">
        <f>=HYPERLINK("https://leilaoonline.net/lote/detalhe/277791", "6069")</f>
      </c>
      <c r="B77" s="4" t="s">
        <f>=HYPERLINK("https://leilaoonline.net/lote/detalhe/277791", " 02 pistões hidráulicos de levante da plataforma da colheitadeira Massey Ferguson ou Ideal")</f>
      </c>
      <c r="C77" s="4" t="inlineStr">
        <is>
          <t>Não vendido</t>
        </is>
      </c>
      <c r="D77" s="4" t="inlineStr">
        <is>
          <t>0</t>
        </is>
      </c>
      <c r="E77" s="5" t="inlineStr">
        <is>
          <t>2.000,00</t>
        </is>
      </c>
      <c r="F77" s="4" t="inlineStr">
        <is>
          <t>200.00</t>
        </is>
      </c>
    </row>
    <row collapsed="false" customFormat="false" customHeight="false" hidden="false" ht="12.1" outlineLevel="0" r="78">
      <c r="A78" s="5" t="s">
        <f>=HYPERLINK("https://leilaoonline.net/lote/detalhe/277795", "6070")</f>
      </c>
      <c r="B78" s="4" t="s">
        <f>=HYPERLINK("https://leilaoonline.net/lote/detalhe/277795", " Pára-choque de trator Valtra Valmet")</f>
      </c>
      <c r="C78" s="4" t="inlineStr">
        <is>
          <t>Não vendido</t>
        </is>
      </c>
      <c r="D78" s="4" t="inlineStr">
        <is>
          <t>0</t>
        </is>
      </c>
      <c r="E78" s="5" t="inlineStr">
        <is>
          <t>400,00</t>
        </is>
      </c>
      <c r="F78" s="4" t="inlineStr">
        <is>
          <t>100.00</t>
        </is>
      </c>
    </row>
    <row collapsed="false" customFormat="false" customHeight="false" hidden="false" ht="12.1" outlineLevel="0" r="79">
      <c r="A79" s="5" t="s">
        <f>=HYPERLINK("https://leilaoonline.net/lote/detalhe/277814", "6071")</f>
      </c>
      <c r="B79" s="4" t="s">
        <f>=HYPERLINK("https://leilaoonline.net/lote/detalhe/277814", " Par de pneus traseiros da colheitadeira JD 1175, completo com aros, camara e pneus 10.5x18")</f>
      </c>
      <c r="C79" s="4" t="inlineStr">
        <is>
          <t>Não vendido</t>
        </is>
      </c>
      <c r="D79" s="4" t="inlineStr">
        <is>
          <t>0</t>
        </is>
      </c>
      <c r="E79" s="5" t="inlineStr">
        <is>
          <t>3.800,00</t>
        </is>
      </c>
      <c r="F79" s="4" t="inlineStr">
        <is>
          <t>200.00</t>
        </is>
      </c>
    </row>
    <row collapsed="false" customFormat="false" customHeight="false" hidden="false" ht="12.1" outlineLevel="0" r="80">
      <c r="A80" s="5" t="s">
        <f>=HYPERLINK("https://leilaoonline.net/lote/detalhe/277793", "6072")</f>
      </c>
      <c r="B80" s="4" t="s">
        <f>=HYPERLINK("https://leilaoonline.net/lote/detalhe/277793", " Par de rodas militares completo com aro. Serve em caminhões e tratores, com camaras e pneus 15.5x18")</f>
      </c>
      <c r="C80" s="4" t="inlineStr">
        <is>
          <t>Não vendido</t>
        </is>
      </c>
      <c r="D80" s="4" t="inlineStr">
        <is>
          <t>0</t>
        </is>
      </c>
      <c r="E80" s="5" t="inlineStr">
        <is>
          <t>2.000,00</t>
        </is>
      </c>
      <c r="F80" s="4" t="inlineStr">
        <is>
          <t>250.00</t>
        </is>
      </c>
    </row>
    <row collapsed="false" customFormat="false" customHeight="false" hidden="false" ht="12.1" outlineLevel="0" r="81">
      <c r="A81" s="5" t="s">
        <f>=HYPERLINK("https://leilaoonline.net/lote/detalhe/277802", "6073")</f>
      </c>
      <c r="B81" s="4" t="s">
        <f>=HYPERLINK("https://leilaoonline.net/lote/detalhe/277802", " Unidade hidráulica contendo, reservatorio, comando hidráulico, bomba hidráulica e 2 pistões hidráulicos")</f>
      </c>
      <c r="C81" s="4" t="inlineStr">
        <is>
          <t>Não vendido</t>
        </is>
      </c>
      <c r="D81" s="4" t="inlineStr">
        <is>
          <t>0</t>
        </is>
      </c>
      <c r="E81" s="5" t="inlineStr">
        <is>
          <t>1.500,00</t>
        </is>
      </c>
      <c r="F81" s="4" t="inlineStr">
        <is>
          <t>200.00</t>
        </is>
      </c>
    </row>
    <row collapsed="false" customFormat="false" customHeight="false" hidden="false" ht="12.1" outlineLevel="0" r="82">
      <c r="A82" s="5" t="s">
        <f>=HYPERLINK("https://leilaoonline.net/lote/detalhe/277807", "6075")</f>
      </c>
      <c r="B82" s="4" t="s">
        <f>=HYPERLINK("https://leilaoonline.net/lote/detalhe/277807", " Bomba modelo caracol de alta vazão. Saida de 6 polegadas")</f>
      </c>
      <c r="C82" s="4" t="inlineStr">
        <is>
          <t>Não vendido</t>
        </is>
      </c>
      <c r="D82" s="4" t="inlineStr">
        <is>
          <t>0</t>
        </is>
      </c>
      <c r="E82" s="5" t="inlineStr">
        <is>
          <t>4.000,00</t>
        </is>
      </c>
      <c r="F82" s="4" t="inlineStr">
        <is>
          <t>250.00</t>
        </is>
      </c>
    </row>
    <row collapsed="false" customFormat="false" customHeight="false" hidden="false" ht="12.1" outlineLevel="0" r="83">
      <c r="A83" s="5" t="s">
        <f>=HYPERLINK("https://leilaoonline.net/lote/detalhe/277794", "6076")</f>
      </c>
      <c r="B83" s="4" t="s">
        <f>=HYPERLINK("https://leilaoonline.net/lote/detalhe/277794", " Lote contendo 02 centros de rodas originais valtra A850, (servível em outros modelos), 01 kit de peso meia lua para Massey Ferguson, 04 pesos originais Valtra 685 e 03 pesos dianteiros do trator Malves")</f>
      </c>
      <c r="C83" s="4" t="inlineStr">
        <is>
          <t>Não vendido</t>
        </is>
      </c>
      <c r="D83" s="4" t="inlineStr">
        <is>
          <t>0</t>
        </is>
      </c>
      <c r="E83" s="5" t="inlineStr">
        <is>
          <t>4.300,00</t>
        </is>
      </c>
      <c r="F83" s="4" t="inlineStr">
        <is>
          <t>250.00</t>
        </is>
      </c>
    </row>
    <row collapsed="false" customFormat="false" customHeight="false" hidden="false" ht="12.1" outlineLevel="0" r="84">
      <c r="A84" s="5" t="s">
        <f>=HYPERLINK("https://leilaoonline.net/lote/detalhe/277792", "6079")</f>
      </c>
      <c r="B84" s="4" t="s">
        <f>=HYPERLINK("https://leilaoonline.net/lote/detalhe/277792", " Pneu 18.4.30")</f>
      </c>
      <c r="C84" s="4" t="inlineStr">
        <is>
          <t>Não vendido</t>
        </is>
      </c>
      <c r="D84" s="4" t="inlineStr">
        <is>
          <t>0</t>
        </is>
      </c>
      <c r="E84" s="5" t="inlineStr">
        <is>
          <t>500,00</t>
        </is>
      </c>
      <c r="F84" s="4" t="inlineStr">
        <is>
          <t>100.00</t>
        </is>
      </c>
    </row>
    <row collapsed="false" customFormat="false" customHeight="false" hidden="false" ht="12.1" outlineLevel="0" r="85">
      <c r="A85" s="5" t="s">
        <f>=HYPERLINK("https://leilaoonline.net/lote/detalhe/277804", "6080")</f>
      </c>
      <c r="B85" s="4" t="s">
        <f>=HYPERLINK("https://leilaoonline.net/lote/detalhe/277804", " Reservatorio plástico original do pulverizador Jacto Arbus 2000")</f>
      </c>
      <c r="C85" s="4" t="inlineStr">
        <is>
          <t>Não vendido</t>
        </is>
      </c>
      <c r="D85" s="4" t="inlineStr">
        <is>
          <t>0</t>
        </is>
      </c>
      <c r="E85" s="5" t="inlineStr">
        <is>
          <t>1.500,00</t>
        </is>
      </c>
      <c r="F85" s="4" t="inlineStr">
        <is>
          <t>200.00</t>
        </is>
      </c>
    </row>
    <row collapsed="false" customFormat="false" customHeight="false" hidden="false" ht="12.1" outlineLevel="0" r="86">
      <c r="A86" s="5" t="s">
        <f>=HYPERLINK("https://leilaoonline.net/lote/detalhe/277800", "6081")</f>
      </c>
      <c r="B86" s="4" t="s">
        <f>=HYPERLINK("https://leilaoonline.net/lote/detalhe/277800", " Roda original do Trator Valtra 785, completa com aro, camara e pneu pirelli 18.8.30")</f>
      </c>
      <c r="C86" s="4" t="inlineStr">
        <is>
          <t>Não vendido</t>
        </is>
      </c>
      <c r="D86" s="4" t="inlineStr">
        <is>
          <t>0</t>
        </is>
      </c>
      <c r="E86" s="5" t="inlineStr">
        <is>
          <t>1.500,00</t>
        </is>
      </c>
      <c r="F86" s="4" t="inlineStr">
        <is>
          <t>250.00</t>
        </is>
      </c>
    </row>
    <row collapsed="false" customFormat="false" customHeight="false" hidden="false" ht="12.1" outlineLevel="0" r="87">
      <c r="A87" s="5" t="s">
        <f>=HYPERLINK("https://leilaoonline.net/lote/detalhe/277809", "6082")</f>
      </c>
      <c r="B87" s="4" t="s">
        <f>=HYPERLINK("https://leilaoonline.net/lote/detalhe/277809", "  Arado de 3 aivecas reversível no pistão hidráulico")</f>
      </c>
      <c r="C87" s="4" t="inlineStr">
        <is>
          <t>Não vendido</t>
        </is>
      </c>
      <c r="D87" s="4" t="inlineStr">
        <is>
          <t>0</t>
        </is>
      </c>
      <c r="E87" s="5" t="inlineStr">
        <is>
          <t>7.500,00</t>
        </is>
      </c>
      <c r="F87" s="4" t="inlineStr">
        <is>
          <t>500.00</t>
        </is>
      </c>
    </row>
    <row collapsed="false" customFormat="false" customHeight="false" hidden="false" ht="12.1" outlineLevel="0" r="88">
      <c r="A88" s="5" t="s">
        <f>=HYPERLINK("https://leilaoonline.net/lote/detalhe/277808", "6083")</f>
      </c>
      <c r="B88" s="4" t="s">
        <f>=HYPERLINK("https://leilaoonline.net/lote/detalhe/277808", " Pulverizador Condor de 800 litros com bomba JP75. Sem uso")</f>
      </c>
      <c r="C88" s="4" t="inlineStr">
        <is>
          <t>Não vendido</t>
        </is>
      </c>
      <c r="D88" s="4" t="inlineStr">
        <is>
          <t>0</t>
        </is>
      </c>
      <c r="E88" s="5" t="inlineStr">
        <is>
          <t>12.000,00</t>
        </is>
      </c>
      <c r="F88" s="4" t="inlineStr">
        <is>
          <t>500.00</t>
        </is>
      </c>
    </row>
    <row collapsed="false" customFormat="false" customHeight="false" hidden="false" ht="12.1" outlineLevel="0" r="89">
      <c r="A89" s="5" t="s">
        <f>=HYPERLINK("https://leilaoonline.net/lote/detalhe/277799", "6084")</f>
      </c>
      <c r="B89" s="4" t="s">
        <f>=HYPERLINK("https://leilaoonline.net/lote/detalhe/277799", " Grade frontal de parachoques de tratores")</f>
      </c>
      <c r="C89" s="4" t="inlineStr">
        <is>
          <t>Não vendido</t>
        </is>
      </c>
      <c r="D89" s="4" t="inlineStr">
        <is>
          <t>0</t>
        </is>
      </c>
      <c r="E89" s="5" t="inlineStr">
        <is>
          <t>80,00</t>
        </is>
      </c>
      <c r="F89" s="4" t="inlineStr">
        <is>
          <t>50.00</t>
        </is>
      </c>
    </row>
    <row collapsed="false" customFormat="false" customHeight="false" hidden="false" ht="12.1" outlineLevel="0" r="90">
      <c r="A90" s="5" t="s">
        <f>=HYPERLINK("https://leilaoonline.net/lote/detalhe/277806", "6086")</f>
      </c>
      <c r="B90" s="4" t="s">
        <f>=HYPERLINK("https://leilaoonline.net/lote/detalhe/277806", " 02 unidades Suporte de paralama para trofor Ford linha 600, 610 e 630,")</f>
      </c>
      <c r="C90" s="4" t="inlineStr">
        <is>
          <t>Não vendido</t>
        </is>
      </c>
      <c r="D90" s="4" t="inlineStr">
        <is>
          <t>0</t>
        </is>
      </c>
      <c r="E90" s="5" t="inlineStr">
        <is>
          <t>400,00</t>
        </is>
      </c>
      <c r="F90" s="4" t="inlineStr">
        <is>
          <t>150.00</t>
        </is>
      </c>
    </row>
    <row collapsed="false" customFormat="false" customHeight="false" hidden="false" ht="12.1" outlineLevel="0" r="91">
      <c r="A91" s="5" t="s">
        <f>=HYPERLINK("https://leilaoonline.net/lote/detalhe/277790", "6087")</f>
      </c>
      <c r="B91" s="4" t="s">
        <f>=HYPERLINK("https://leilaoonline.net/lote/detalhe/277790", " Extensor Volute para adaptar em turbina de pulverizadores natali, k.o ou fmc")</f>
      </c>
      <c r="C91" s="4" t="inlineStr">
        <is>
          <t>Não vendido</t>
        </is>
      </c>
      <c r="D91" s="4" t="inlineStr">
        <is>
          <t>0</t>
        </is>
      </c>
      <c r="E91" s="5" t="inlineStr">
        <is>
          <t>400,00</t>
        </is>
      </c>
      <c r="F91" s="4" t="inlineStr">
        <is>
          <t>150.00</t>
        </is>
      </c>
    </row>
    <row collapsed="false" customFormat="false" customHeight="false" hidden="false" ht="12.1" outlineLevel="0" r="92">
      <c r="A92" s="5" t="s">
        <f>=HYPERLINK("https://leilaoonline.net/lote/detalhe/277803", "6088")</f>
      </c>
      <c r="B92" s="4" t="s">
        <f>=HYPERLINK("https://leilaoonline.net/lote/detalhe/277803", " Redutor de engrenagens retirado de uma roçadeira")</f>
      </c>
      <c r="C92" s="4" t="inlineStr">
        <is>
          <t>Não vendido</t>
        </is>
      </c>
      <c r="D92" s="4" t="inlineStr">
        <is>
          <t>0</t>
        </is>
      </c>
      <c r="E92" s="5" t="inlineStr">
        <is>
          <t>1.500,00</t>
        </is>
      </c>
      <c r="F92" s="4" t="inlineStr">
        <is>
          <t>200.00</t>
        </is>
      </c>
    </row>
    <row collapsed="false" customFormat="false" customHeight="false" hidden="false" ht="12.1" outlineLevel="0" r="93">
      <c r="A93" s="5" t="s">
        <f>=HYPERLINK("https://leilaoonline.net/lote/detalhe/277805", "6090")</f>
      </c>
      <c r="B93" s="4" t="s">
        <f>=HYPERLINK("https://leilaoonline.net/lote/detalhe/277805", " Pneu com roda traseira original retirada de trator Valtra A850 (servível em outrosmodelos), completa com aro presilhas duplas, camara e pneu marca Fate, medida 18.4.30")</f>
      </c>
      <c r="C93" s="4" t="inlineStr">
        <is>
          <t>Não vendido</t>
        </is>
      </c>
      <c r="D93" s="4" t="inlineStr">
        <is>
          <t>0</t>
        </is>
      </c>
      <c r="E93" s="5" t="inlineStr">
        <is>
          <t>2.000,00</t>
        </is>
      </c>
      <c r="F93" s="4" t="inlineStr">
        <is>
          <t>250.00</t>
        </is>
      </c>
    </row>
    <row collapsed="false" customFormat="false" customHeight="false" hidden="false" ht="12.1" outlineLevel="0" r="94">
      <c r="A94" s="5" t="s">
        <f>=HYPERLINK("https://leilaoonline.net/lote/detalhe/277818", "6091")</f>
      </c>
      <c r="B94" s="4" t="s">
        <f>=HYPERLINK("https://leilaoonline.net/lote/detalhe/277818", " Plantadeira SEM USO. PST PLUS FLEX de 7 linhas PANTOGRÁFICA. Modificada com kits de melhorias instalados. Veja especificações")</f>
      </c>
      <c r="C94" s="4" t="inlineStr">
        <is>
          <t>Não vendido</t>
        </is>
      </c>
      <c r="D94" s="4" t="inlineStr">
        <is>
          <t>0</t>
        </is>
      </c>
      <c r="E94" s="5" t="inlineStr">
        <is>
          <t>130.000,00</t>
        </is>
      </c>
      <c r="F94" s="4" t="inlineStr">
        <is>
          <t>2000.00</t>
        </is>
      </c>
    </row>
    <row collapsed="false" customFormat="false" customHeight="false" hidden="false" ht="12.1" outlineLevel="0" r="95">
      <c r="A95" s="5" t="s">
        <f>=HYPERLINK("https://leilaoonline.net/lote/detalhe/277813", "6092")</f>
      </c>
      <c r="B95" s="4" t="s">
        <f>=HYPERLINK("https://leilaoonline.net/lote/detalhe/277813", "Bomba roda d'água , Rochfer")</f>
      </c>
      <c r="C95" s="4" t="inlineStr">
        <is>
          <t>Não vendido</t>
        </is>
      </c>
      <c r="D95" s="4" t="inlineStr">
        <is>
          <t>0</t>
        </is>
      </c>
      <c r="E95" s="5" t="inlineStr">
        <is>
          <t>2.000,00</t>
        </is>
      </c>
      <c r="F95" s="4" t="inlineStr">
        <is>
          <t>250.00</t>
        </is>
      </c>
    </row>
    <row collapsed="false" customFormat="false" customHeight="false" hidden="false" ht="12.1" outlineLevel="0" r="96">
      <c r="A96" s="5" t="s">
        <f>=HYPERLINK("https://leilaoonline.net/lote/detalhe/277815", "6093")</f>
      </c>
      <c r="B96" s="4" t="s">
        <f>=HYPERLINK("https://leilaoonline.net/lote/detalhe/277815", "Cabine de caminhão Dodge D750")</f>
      </c>
      <c r="C96" s="4" t="inlineStr">
        <is>
          <t>Não vendido</t>
        </is>
      </c>
      <c r="D96" s="4" t="inlineStr">
        <is>
          <t>0</t>
        </is>
      </c>
      <c r="E96" s="5" t="inlineStr">
        <is>
          <t>8.000,00</t>
        </is>
      </c>
      <c r="F96" s="4" t="inlineStr">
        <is>
          <t>500.00</t>
        </is>
      </c>
    </row>
    <row collapsed="false" customFormat="false" customHeight="false" hidden="false" ht="12.1" outlineLevel="0" r="97">
      <c r="A97" s="5" t="s">
        <f>=HYPERLINK("https://leilaoonline.net/lote/detalhe/277816", "6094")</f>
      </c>
      <c r="B97" s="4" t="s">
        <f>=HYPERLINK("https://leilaoonline.net/lote/detalhe/277816", "Roçadeira kamaq tipo falcon 13. Ccom 2 caixas de engrenagens. Cabeçalho de deslocamento lateral rápido.")</f>
      </c>
      <c r="C97" s="4" t="inlineStr">
        <is>
          <t>Não vendido</t>
        </is>
      </c>
      <c r="D97" s="4" t="inlineStr">
        <is>
          <t>0</t>
        </is>
      </c>
      <c r="E97" s="5" t="inlineStr">
        <is>
          <t>19.000,00</t>
        </is>
      </c>
      <c r="F97" s="4" t="inlineStr">
        <is>
          <t>500.00</t>
        </is>
      </c>
    </row>
    <row collapsed="false" customFormat="false" customHeight="false" hidden="false" ht="12.1" outlineLevel="0" r="98">
      <c r="A98" s="5" t="s">
        <f>=HYPERLINK("https://leilaoonline.net/lote/detalhe/277817", "6095")</f>
      </c>
      <c r="B98" s="4" t="s">
        <f>=HYPERLINK("https://leilaoonline.net/lote/detalhe/277817", "Roçadeira Kamaq Frontkop 115 II leve")</f>
      </c>
      <c r="C98" s="4" t="inlineStr">
        <is>
          <t>Não vendido</t>
        </is>
      </c>
      <c r="D98" s="4" t="inlineStr">
        <is>
          <t>0</t>
        </is>
      </c>
      <c r="E98" s="5" t="inlineStr">
        <is>
          <t>30.000,00</t>
        </is>
      </c>
      <c r="F98" s="4" t="inlineStr">
        <is>
          <t>500.00</t>
        </is>
      </c>
    </row>
    <row collapsed="false" customFormat="false" customHeight="false" hidden="false" ht="12.1" outlineLevel="0" r="99">
      <c r="A99" s="5" t="s">
        <f>=HYPERLINK("https://leilaoonline.net/lote/detalhe/277822", "7001")</f>
      </c>
      <c r="B99" s="4" t="s">
        <f>=HYPERLINK("https://leilaoonline.net/lote/detalhe/277822", "plantadeira Jumil")</f>
      </c>
      <c r="C99" s="4" t="inlineStr">
        <is>
          <t>Não vendido</t>
        </is>
      </c>
      <c r="D99" s="4" t="inlineStr">
        <is>
          <t>0</t>
        </is>
      </c>
      <c r="E99" s="5" t="inlineStr">
        <is>
          <t>10.000,00</t>
        </is>
      </c>
      <c r="F99" s="4" t="inlineStr">
        <is>
          <t>200.00</t>
        </is>
      </c>
    </row>
    <row collapsed="false" customFormat="false" customHeight="false" hidden="false" ht="12.1" outlineLevel="0" r="100">
      <c r="A100" s="5" t="s">
        <f>=HYPERLINK("https://leilaoonline.net/lote/detalhe/277823", "7002")</f>
      </c>
      <c r="B100" s="4" t="s">
        <f>=HYPERLINK("https://leilaoonline.net/lote/detalhe/277823", "Plantadeira Jumil-2004")</f>
      </c>
      <c r="C100" s="4" t="inlineStr">
        <is>
          <t>Não vendido</t>
        </is>
      </c>
      <c r="D100" s="4" t="inlineStr">
        <is>
          <t>0</t>
        </is>
      </c>
      <c r="E100" s="5" t="inlineStr">
        <is>
          <t>10.000,00</t>
        </is>
      </c>
      <c r="F100" s="4" t="inlineStr">
        <is>
          <t>200.00</t>
        </is>
      </c>
    </row>
    <row collapsed="false" customFormat="false" customHeight="false" hidden="false" ht="12.1" outlineLevel="0" r="101">
      <c r="A101" s="5" t="s">
        <f>=HYPERLINK("https://leilaoonline.net/lote/detalhe/277824", "7003")</f>
      </c>
      <c r="B101" s="4" t="s">
        <f>=HYPERLINK("https://leilaoonline.net/lote/detalhe/277824", "2 rodas com pneu John Deere- 20-8-38")</f>
      </c>
      <c r="C101" s="4" t="inlineStr">
        <is>
          <t>Não vendido</t>
        </is>
      </c>
      <c r="D101" s="4" t="inlineStr">
        <is>
          <t>0</t>
        </is>
      </c>
      <c r="E101" s="5" t="inlineStr">
        <is>
          <t>9.000,00</t>
        </is>
      </c>
      <c r="F101" s="4" t="inlineStr">
        <is>
          <t>250.00</t>
        </is>
      </c>
    </row>
    <row collapsed="false" customFormat="false" customHeight="false" hidden="false" ht="12.1" outlineLevel="0" r="102">
      <c r="A102" s="5" t="s">
        <f>=HYPERLINK("https://leilaoonline.net/lote/detalhe/280041", "7004")</f>
      </c>
      <c r="B102" s="4" t="s">
        <f>=HYPERLINK("https://leilaoonline.net/lote/detalhe/280041", "[ VÍDEO ] Rosca Chupim")</f>
      </c>
      <c r="C102" s="4" t="inlineStr">
        <is>
          <t>Não vendido</t>
        </is>
      </c>
      <c r="D102" s="4" t="inlineStr">
        <is>
          <t>0</t>
        </is>
      </c>
      <c r="E102" s="5" t="inlineStr">
        <is>
          <t>1.500,00</t>
        </is>
      </c>
      <c r="F102" s="4" t="inlineStr">
        <is>
          <t>200.00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2026-07-02T20:30:21.00Z</dcterms:created>
  <dc:creator>Tellks Tecnologia</dc:creator>
  <cp:revision>0</cp:revision>
</cp:coreProperties>
</file>