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VEÍCULOS E MÁQUINAS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26/02/2025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=HYPERLINK("https://leilaoonline.net/lote/detalhe/267831", "1000")</f>
      </c>
      <c r="B11" s="4" t="s">
        <f>=HYPERLINK("https://leilaoonline.net/lote/detalhe/267831", "GM/CHEVROLET D10 ANO 1979/1979 - COR AZUL - DIESEL - COM BAÚ REFRIGERADO")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31.000,00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=HYPERLINK("https://leilaoonline.net/lote/detalhe/267680", "1002")</f>
      </c>
      <c r="B12" s="4" t="s">
        <f>=HYPERLINK("https://leilaoonline.net/lote/detalhe/267680", "FORD/F75 ANO 1975/1975 - GASOLINA/COR VERMELHA")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18.000,00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=HYPERLINK("https://leilaoonline.net/lote/detalhe/267634", "1005")</f>
      </c>
      <c r="B13" s="4" t="s">
        <f>=HYPERLINK("https://leilaoonline.net/lote/detalhe/267634", "SUCATA - FIAT UNO MILLE FIRE FLEX - 2005/2006")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=HYPERLINK("https://leilaoonline.net/lote/detalhe/267632", "1016")</f>
      </c>
      <c r="B14" s="4" t="s">
        <f>=HYPERLINK("https://leilaoonline.net/lote/detalhe/267632", "FORD RURAL WILLYS GASOLINA E GNV. ANO 1966")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29.500,00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=HYPERLINK("https://leilaoonline.net/lote/detalhe/267718", "1019")</f>
      </c>
      <c r="B15" s="4" t="s">
        <f>=HYPERLINK("https://leilaoonline.net/lote/detalhe/267718", "FORD RANGER XLT, MOTOR DIESEL 2.8. ANO 2002")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30.000,00</t>
        </is>
      </c>
      <c r="F15" s="4" t="inlineStr">
        <is>
          <t>500.00</t>
        </is>
      </c>
    </row>
    <row collapsed="false" customFormat="false" customHeight="false" hidden="false" ht="12.1" outlineLevel="0" r="16">
      <c r="A16" s="5" t="s">
        <f>=HYPERLINK("https://leilaoonline.net/lote/detalhe/267713", "2000")</f>
      </c>
      <c r="B16" s="4" t="s">
        <f>=HYPERLINK("https://leilaoonline.net/lote/detalhe/267713", "VOLVO/NL12 360 4X2 T ANO 1999 - COR BRANCA - DIESEL - DOCUMENTO OK")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60.000,00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=HYPERLINK("https://leilaoonline.net/lote/detalhe/267637", "2002")</f>
      </c>
      <c r="B17" s="4" t="s">
        <f>=HYPERLINK("https://leilaoonline.net/lote/detalhe/267637", "CAMINHÃO MERCEDES BENZ L 1516 ANO 1979/1980 - DIESEL - TANQUE DE FIBRA Aprox. 20.000 LITROS. BOMBA D´ÁGUA INOVA BOMBAS, CANHÃO, CEBOLÃO, MANGUEIRA APROX. 25 MTS.")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150.000,00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=HYPERLINK("https://leilaoonline.net/lote/detalhe/267652", "2003")</f>
      </c>
      <c r="B18" s="4" t="s">
        <f>=HYPERLINK("https://leilaoonline.net/lote/detalhe/267652", " Carreta LS – marca Krone – Ano 1995. Revisada")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35.000,00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=HYPERLINK("https://leilaoonline.net/lote/detalhe/267676", "2004")</f>
      </c>
      <c r="B19" s="4" t="s">
        <f>=HYPERLINK("https://leilaoonline.net/lote/detalhe/267676", "CAMINHÃO IVECO/STRALIS 600S40T ANO 2014/2014 COR BRANCA - DIESEL - FUNCIONANDO")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100.000,00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=HYPERLINK("https://leilaoonline.net/lote/detalhe/267630", "2005")</f>
      </c>
      <c r="B20" s="4" t="s">
        <f>=HYPERLINK("https://leilaoonline.net/lote/detalhe/267630", " Semi Reboque Prancha Carreta Carrega Tudo, marca Randon , 60 Toneladas, ano 1981 sem pneus , Pneumática, com rampa, aceita Dolly, 12 mts reta, aceita colocação instalação de locks para containers")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150.000,00</t>
        </is>
      </c>
      <c r="F20" s="4" t="inlineStr">
        <is>
          <t>200.00</t>
        </is>
      </c>
    </row>
    <row collapsed="false" customFormat="false" customHeight="false" hidden="false" ht="12.1" outlineLevel="0" r="21">
      <c r="A21" s="5" t="s">
        <f>=HYPERLINK("https://leilaoonline.net/lote/detalhe/267638", "2006")</f>
      </c>
      <c r="B21" s="4" t="s">
        <f>=HYPERLINK("https://leilaoonline.net/lote/detalhe/267638", "SEMI-REBOQUE/FACCHINI CF- ANO 1999/2000 - 3 EIXOS")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19.500,00</t>
        </is>
      </c>
      <c r="F21" s="4" t="inlineStr">
        <is>
          <t>500.00</t>
        </is>
      </c>
    </row>
    <row collapsed="false" customFormat="false" customHeight="false" hidden="false" ht="12.1" outlineLevel="0" r="22">
      <c r="A22" s="5" t="s">
        <f>=HYPERLINK("https://leilaoonline.net/lote/detalhe/267677", "2007")</f>
      </c>
      <c r="B22" s="4" t="s">
        <f>=HYPERLINK("https://leilaoonline.net/lote/detalhe/267677", "GUERRA CHARGER GR /SEMI-REBOQUE  - ANO 1998/1998 - SERÁ VENDIDO COM 4 PNEUS")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20.000,00</t>
        </is>
      </c>
      <c r="F22" s="4" t="inlineStr">
        <is>
          <t>500.00</t>
        </is>
      </c>
    </row>
    <row collapsed="false" customFormat="false" customHeight="false" hidden="false" ht="12.1" outlineLevel="0" r="23">
      <c r="A23" s="5" t="s">
        <f>=HYPERLINK("https://leilaoonline.net/lote/detalhe/267585", "3000")</f>
      </c>
      <c r="B23" s="4" t="s">
        <f>=HYPERLINK("https://leilaoonline.net/lote/detalhe/267585", "PÁ CARREGADEIRA KOMATSU  MOD.WA-380 /209 - ano 2009 - SEM TORQUE - COM MOTOR CUMMINS ELETRÔNICO")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110.000,00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=HYPERLINK("https://leilaoonline.net/lote/detalhe/267616", "3001")</f>
      </c>
      <c r="B24" s="4" t="s">
        <f>=HYPERLINK("https://leilaoonline.net/lote/detalhe/267616", "[ VÍDEO ] PICADOR FLORESTAL FEZER MÓVEL ANO 2013 - Aprox. 1.000 HORAS - (POUCO USO)")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560.000,00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=HYPERLINK("https://leilaoonline.net/lote/detalhe/267635", "3002")</f>
      </c>
      <c r="B25" s="4" t="s">
        <f>=HYPERLINK("https://leilaoonline.net/lote/detalhe/267635", "Escavadeira Volvo EC 240B. Ano 2010")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280.000,00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=HYPERLINK("https://leilaoonline.net/lote/detalhe/267701", "3003")</f>
      </c>
      <c r="B26" s="4" t="s">
        <f>=HYPERLINK("https://leilaoonline.net/lote/detalhe/267701", "[ VÍDEO ] PÁ CARREGADEIRA VOLVO MOD. L90F ANO 2012 -   FUNCIONANDO")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200.000,00</t>
        </is>
      </c>
      <c r="F26" s="4" t="inlineStr">
        <is>
          <t>2000.00</t>
        </is>
      </c>
    </row>
    <row collapsed="false" customFormat="false" customHeight="false" hidden="false" ht="12.1" outlineLevel="0" r="27">
      <c r="A27" s="5" t="s">
        <f>=HYPERLINK("https://leilaoonline.net/lote/detalhe/267566", "3004")</f>
      </c>
      <c r="B27" s="4" t="s">
        <f>=HYPERLINK("https://leilaoonline.net/lote/detalhe/267566", "[ VÍDEOS ] ESCAVADEIRA HIDRÁULICA CATERPILLAR MOD. 312 DL ANO 2014. MOTOR MAXION S4T - APROX. 6.000 HRS.")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205.000,00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=HYPERLINK("https://leilaoonline.net/lote/detalhe/267715", "3005")</f>
      </c>
      <c r="B28" s="4" t="s">
        <f>=HYPERLINK("https://leilaoonline.net/lote/detalhe/267715", "[ VÍDEO ] Trator Jonh Deere 7810. 180cv")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85.000,00</t>
        </is>
      </c>
      <c r="F28" s="4" t="inlineStr">
        <is>
          <t>500.00</t>
        </is>
      </c>
    </row>
    <row collapsed="false" customFormat="false" customHeight="false" hidden="false" ht="12.1" outlineLevel="0" r="29">
      <c r="A29" s="5" t="s">
        <f>=HYPERLINK("https://leilaoonline.net/lote/detalhe/267833", "3006")</f>
      </c>
      <c r="B29" s="4" t="s">
        <f>=HYPERLINK("https://leilaoonline.net/lote/detalhe/267833", "TRATOR FORD ano 1985  MOD. 6610")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51.000,00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=HYPERLINK("https://leilaoonline.net/lote/detalhe/267573", "3007")</f>
      </c>
      <c r="B30" s="4" t="s">
        <f>=HYPERLINK("https://leilaoonline.net/lote/detalhe/267573", "[ VÍDEO ] Escavadeira Volvo Ec 220D Ano 2015 Operacional.")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290.000,00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=HYPERLINK("https://leilaoonline.net/lote/detalhe/267558", "3008")</f>
      </c>
      <c r="B31" s="4" t="s">
        <f>=HYPERLINK("https://leilaoonline.net/lote/detalhe/267558", " TRATOR DEUTZ DM ANO 1963 -CILINDROS REFRIGERADOS A AR (ORIGINAL)")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8.500,00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=HYPERLINK("https://leilaoonline.net/lote/detalhe/267721", "3010")</f>
      </c>
      <c r="B32" s="4" t="s">
        <f>=HYPERLINK("https://leilaoonline.net/lote/detalhe/267721", "CAÇAMBA P/ CAMINHÃO TOCO COM BOMBA")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9.000,00</t>
        </is>
      </c>
      <c r="F32" s="4" t="inlineStr">
        <is>
          <t>200.00</t>
        </is>
      </c>
    </row>
    <row collapsed="false" customFormat="false" customHeight="false" hidden="false" ht="12.1" outlineLevel="0" r="33">
      <c r="A33" s="5" t="s">
        <f>=HYPERLINK("https://leilaoonline.net/lote/detalhe/267623", "3011")</f>
      </c>
      <c r="B33" s="4" t="s">
        <f>=HYPERLINK("https://leilaoonline.net/lote/detalhe/267623", "ESCAVADEIRA CATERPILLAR MOD. 320GC ANO 2021 4 CILINDROS -  1.000 HRS APROX. - 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450.000,00</t>
        </is>
      </c>
      <c r="F33" s="4" t="inlineStr">
        <is>
          <t>2000.00</t>
        </is>
      </c>
    </row>
    <row collapsed="false" customFormat="false" customHeight="false" hidden="false" ht="12.1" outlineLevel="0" r="34">
      <c r="A34" s="5" t="s">
        <f>=HYPERLINK("https://leilaoonline.net/lote/detalhe/267584", "3013")</f>
      </c>
      <c r="B34" s="4" t="s">
        <f>=HYPERLINK("https://leilaoonline.net/lote/detalhe/267584", "[ VÍDEO ] PÁ CARREGADEIRA KOMATSU  MOD. WA-320   ANO 2007")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150.000,00</t>
        </is>
      </c>
      <c r="F34" s="4" t="inlineStr">
        <is>
          <t>10000.00</t>
        </is>
      </c>
    </row>
    <row collapsed="false" customFormat="false" customHeight="false" hidden="false" ht="12.1" outlineLevel="0" r="35">
      <c r="A35" s="5" t="s">
        <f>=HYPERLINK("https://leilaoonline.net/lote/detalhe/267589", "3015")</f>
      </c>
      <c r="B35" s="4" t="s">
        <f>=HYPERLINK("https://leilaoonline.net/lote/detalhe/267589", "[ VÍDEO ] PÁ CARREGADEIRA MICHIGAN MOD. 55C ARTICULADA TRANSMISSÃO CLARCK DANA 22.000 - ANO APROX. 1995. BATERIA NOVA")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109.000,00</t>
        </is>
      </c>
      <c r="F35" s="4" t="inlineStr">
        <is>
          <t>500.00</t>
        </is>
      </c>
    </row>
    <row collapsed="false" customFormat="false" customHeight="false" hidden="false" ht="12.1" outlineLevel="0" r="36">
      <c r="A36" s="5" t="s">
        <f>=HYPERLINK("https://leilaoonline.net/lote/detalhe/267588", "3016")</f>
      </c>
      <c r="B36" s="4" t="s">
        <f>=HYPERLINK("https://leilaoonline.net/lote/detalhe/267588", "[ VÍDEO ] PÁ CARREGADEIRA MICHIGAN MOD. 55C ARTICULADA TRANSMISSÃO 18.000 - ANO APROX. 1995. BATERIA NOVA")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89.000,00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=HYPERLINK("https://leilaoonline.net/lote/detalhe/267720", "3017")</f>
      </c>
      <c r="B37" s="4" t="s">
        <f>=HYPERLINK("https://leilaoonline.net/lote/detalhe/267720", "Rebocador Jacto RB30 Capacidade de 3000 kg")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3.000,00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=HYPERLINK("https://leilaoonline.net/lote/detalhe/267654", "3029")</f>
      </c>
      <c r="B38" s="4" t="s">
        <f>=HYPERLINK("https://leilaoonline.net/lote/detalhe/267654", " Fresadora – marca Zocca – com morsa 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36.000,00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=HYPERLINK("https://leilaoonline.net/lote/detalhe/267549", "3037")</f>
      </c>
      <c r="B39" s="4" t="s">
        <f>=HYPERLINK("https://leilaoonline.net/lote/detalhe/267549", " RETROESCAVADEIRA CATERPILLAR MOD. 416E ANO 2014")</f>
      </c>
      <c r="C39" s="4" t="inlineStr">
        <is>
          <t>Lote retirado</t>
        </is>
      </c>
      <c r="D39" s="4" t="inlineStr">
        <is>
          <t>0</t>
        </is>
      </c>
      <c r="E39" s="5" t="inlineStr">
        <is>
          <t>175.000,00</t>
        </is>
      </c>
      <c r="F39" s="4" t="inlineStr">
        <is>
          <t>1000.00</t>
        </is>
      </c>
    </row>
    <row collapsed="false" customFormat="false" customHeight="false" hidden="false" ht="12.1" outlineLevel="0" r="40">
      <c r="A40" s="5" t="s">
        <f>=HYPERLINK("https://leilaoonline.net/lote/detalhe/267548", "3038")</f>
      </c>
      <c r="B40" s="4" t="s">
        <f>=HYPERLINK("https://leilaoonline.net/lote/detalhe/267548", " EMPILHADEIRA HYSTER ANO 2000 – CAPAC. 2,5 TON – DIESEL")</f>
      </c>
      <c r="C40" s="4" t="inlineStr">
        <is>
          <t>Lote retirado</t>
        </is>
      </c>
      <c r="D40" s="4" t="inlineStr">
        <is>
          <t>0</t>
        </is>
      </c>
      <c r="E40" s="5" t="inlineStr">
        <is>
          <t>32.000,00</t>
        </is>
      </c>
      <c r="F40" s="4" t="inlineStr">
        <is>
          <t>500.00</t>
        </is>
      </c>
    </row>
    <row collapsed="false" customFormat="false" customHeight="false" hidden="false" ht="12.1" outlineLevel="0" r="41">
      <c r="A41" s="5" t="s">
        <f>=HYPERLINK("https://leilaoonline.net/lote/detalhe/267550", "3039")</f>
      </c>
      <c r="B41" s="4" t="s">
        <f>=HYPERLINK("https://leilaoonline.net/lote/detalhe/267550", " PLATAFORMA DE MILHO JOHN DEERE - 11 LINHAS")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75.000,00</t>
        </is>
      </c>
      <c r="F41" s="4" t="inlineStr">
        <is>
          <t>500.00</t>
        </is>
      </c>
    </row>
    <row collapsed="false" customFormat="false" customHeight="false" hidden="false" ht="12.1" outlineLevel="0" r="42">
      <c r="A42" s="5" t="s">
        <f>=HYPERLINK("https://leilaoonline.net/lote/detalhe/267546", "3040")</f>
      </c>
      <c r="B42" s="4" t="s">
        <f>=HYPERLINK("https://leilaoonline.net/lote/detalhe/267546", " GUINCHO PARA BAG ( COLHEDEIRA SLC 2000 ) MOTOR MB 352 -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32.000,00</t>
        </is>
      </c>
      <c r="F42" s="4" t="inlineStr">
        <is>
          <t>500.00</t>
        </is>
      </c>
    </row>
    <row collapsed="false" customFormat="false" customHeight="false" hidden="false" ht="12.1" outlineLevel="0" r="43">
      <c r="A43" s="5" t="s">
        <f>=HYPERLINK("https://leilaoonline.net/lote/detalhe/267547", "3041")</f>
      </c>
      <c r="B43" s="4" t="s">
        <f>=HYPERLINK("https://leilaoonline.net/lote/detalhe/267547", " PLATAFORMA JOHN DEERE - 5 LINHAS")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7.500,00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=HYPERLINK("https://leilaoonline.net/lote/detalhe/267551", "3042")</f>
      </c>
      <c r="B44" s="4" t="s">
        <f>=HYPERLINK("https://leilaoonline.net/lote/detalhe/267551", " CARROCERIA 2,20 X 3,5 COMPRIMENTO")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750,00</t>
        </is>
      </c>
      <c r="F44" s="4" t="inlineStr">
        <is>
          <t>200.00</t>
        </is>
      </c>
    </row>
    <row collapsed="false" customFormat="false" customHeight="false" hidden="false" ht="12.1" outlineLevel="0" r="45">
      <c r="A45" s="5" t="s">
        <f>=HYPERLINK("https://leilaoonline.net/lote/detalhe/267649", "4000")</f>
      </c>
      <c r="B45" s="4" t="s">
        <f>=HYPERLINK("https://leilaoonline.net/lote/detalhe/267649", " Guindaste marca Madal – capacidade 07 Toneladas – com patola dianteira – lanças hidráulicas e giro para ambos os lados")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=HYPERLINK("https://leilaoonline.net/lote/detalhe/267655", "4001")</f>
      </c>
      <c r="B46" s="4" t="s">
        <f>=HYPERLINK("https://leilaoonline.net/lote/detalhe/267655", " Guincho Canarinho – todo revisado")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30.000,00</t>
        </is>
      </c>
      <c r="F46" s="4" t="inlineStr">
        <is>
          <t>500.00</t>
        </is>
      </c>
    </row>
    <row collapsed="false" customFormat="false" customHeight="false" hidden="false" ht="12.1" outlineLevel="0" r="47">
      <c r="A47" s="5" t="s">
        <f>=HYPERLINK("https://leilaoonline.net/lote/detalhe/267675", "4003")</f>
      </c>
      <c r="B47" s="4" t="s">
        <f>=HYPERLINK("https://leilaoonline.net/lote/detalhe/267675", "GUINDASTE HIDRÁULICO E MANUAL  - CAPACIDADE 3 TON.")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24.000,00</t>
        </is>
      </c>
      <c r="F47" s="4" t="inlineStr">
        <is>
          <t>250.00</t>
        </is>
      </c>
    </row>
    <row collapsed="false" customFormat="false" customHeight="false" hidden="false" ht="12.1" outlineLevel="0" r="48">
      <c r="A48" s="5" t="s">
        <f>=HYPERLINK("https://leilaoonline.net/lote/detalhe/267629", "4004")</f>
      </c>
      <c r="B48" s="4" t="s">
        <f>=HYPERLINK("https://leilaoonline.net/lote/detalhe/267629", "Guindaste marca Bantam modelo S628, 18 toneladas, ano 1985, lança 22 mts, motor Cummins, e lança Aux Gibi 4 mts. Parou funcionando. Necessário manutenção.")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95.000,00</t>
        </is>
      </c>
      <c r="F48" s="4" t="inlineStr">
        <is>
          <t>200.00</t>
        </is>
      </c>
    </row>
    <row collapsed="false" customFormat="false" customHeight="false" hidden="false" ht="12.1" outlineLevel="0" r="49">
      <c r="A49" s="5" t="s">
        <f>=HYPERLINK("https://leilaoonline.net/lote/detalhe/267633", "4006")</f>
      </c>
      <c r="B49" s="4" t="s">
        <f>=HYPERLINK("https://leilaoonline.net/lote/detalhe/267633", "Munck madal 11500,  2 lanças,  para 5 t pe")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50.000,00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=HYPERLINK("https://leilaoonline.net/lote/detalhe/267700", "5000")</f>
      </c>
      <c r="B50" s="4" t="s">
        <f>=HYPERLINK("https://leilaoonline.net/lote/detalhe/267700", "PULVERIZADOR STARA MOD. FÊNIX 3000 - ANO 2008")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45.000,00</t>
        </is>
      </c>
      <c r="F50" s="4" t="inlineStr">
        <is>
          <t>500.00</t>
        </is>
      </c>
    </row>
    <row collapsed="false" customFormat="false" customHeight="false" hidden="false" ht="12.1" outlineLevel="0" r="51">
      <c r="A51" s="5" t="s">
        <f>=HYPERLINK("https://leilaoonline.net/lote/detalhe/267644", "5001")</f>
      </c>
      <c r="B51" s="4" t="s">
        <f>=HYPERLINK("https://leilaoonline.net/lote/detalhe/267644", "PULVERIZADOR JACTO MOD. UNIPORT 2030 CANAVIEIRO  ANO 2021 MODELO 2022 - BARRA 24 METROS / SENSOR DE BARRA BUZAGRO / GPS/PILOTO AUTOMATICO/BITOLA HIDRÁULICA")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500.000,00</t>
        </is>
      </c>
      <c r="F51" s="4" t="inlineStr">
        <is>
          <t>10000.00</t>
        </is>
      </c>
    </row>
    <row collapsed="false" customFormat="false" customHeight="false" hidden="false" ht="12.1" outlineLevel="0" r="52">
      <c r="A52" s="5" t="s">
        <f>=HYPERLINK("https://leilaoonline.net/lote/detalhe/269311", "5002")</f>
      </c>
      <c r="B52" s="4" t="s">
        <f>=HYPERLINK("https://leilaoonline.net/lote/detalhe/269311", "COLHEITADEIRA JOHN DEERE MOD. 1550 ANO 2004  - PLATAFORMA 23 PÉS MOD. 323")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170.000,00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=HYPERLINK("https://leilaoonline.net/lote/detalhe/267704", "5003")</f>
      </c>
      <c r="B53" s="4" t="s">
        <f>=HYPERLINK("https://leilaoonline.net/lote/detalhe/267704", "APROX. 48 RODAS R1.100 ( 45KG CADA ) - TOTAL DE PESO 2.160 KG")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4.000,00</t>
        </is>
      </c>
      <c r="F53" s="4" t="inlineStr">
        <is>
          <t>250.00</t>
        </is>
      </c>
    </row>
    <row collapsed="false" customFormat="false" customHeight="false" hidden="false" ht="12.1" outlineLevel="0" r="54">
      <c r="A54" s="5" t="s">
        <f>=HYPERLINK("https://leilaoonline.net/lote/detalhe/267645", "5004")</f>
      </c>
      <c r="B54" s="4" t="s">
        <f>=HYPERLINK("https://leilaoonline.net/lote/detalhe/267645", "PULVERIZADOR MONTANA MOD. RANGER 2000 ANO 2004")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15.000,00</t>
        </is>
      </c>
      <c r="F54" s="4" t="inlineStr">
        <is>
          <t>250.00</t>
        </is>
      </c>
    </row>
    <row collapsed="false" customFormat="false" customHeight="false" hidden="false" ht="12.1" outlineLevel="0" r="55">
      <c r="A55" s="5" t="s">
        <f>=HYPERLINK("https://leilaoonline.net/lote/detalhe/267684", "5005")</f>
      </c>
      <c r="B55" s="4" t="s">
        <f>=HYPERLINK("https://leilaoonline.net/lote/detalhe/267684", "DISTRIBUIDOR DE CANA  DMB MOD. DCP 5000 ANO 2016 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70.000,00</t>
        </is>
      </c>
      <c r="F55" s="4" t="inlineStr">
        <is>
          <t>1000.00</t>
        </is>
      </c>
    </row>
    <row collapsed="false" customFormat="false" customHeight="false" hidden="false" ht="12.1" outlineLevel="0" r="56">
      <c r="A56" s="5" t="s">
        <f>=HYPERLINK("https://leilaoonline.net/lote/detalhe/267574", "5006")</f>
      </c>
      <c r="B56" s="4" t="s">
        <f>=HYPERLINK("https://leilaoonline.net/lote/detalhe/267574", "SUBSOLADOR CIVEMASA P/ 7 HASTES -POTENCIA REQUERIDA 250CV OU MAIS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61.000,00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=HYPERLINK("https://leilaoonline.net/lote/detalhe/267569", "5008")</f>
      </c>
      <c r="B57" s="4" t="s">
        <f>=HYPERLINK("https://leilaoonline.net/lote/detalhe/267569", "ARADO 3 BACIAS 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3.000,00</t>
        </is>
      </c>
      <c r="F57" s="4" t="inlineStr">
        <is>
          <t>250.00</t>
        </is>
      </c>
    </row>
    <row collapsed="false" customFormat="false" customHeight="false" hidden="false" ht="12.1" outlineLevel="0" r="58">
      <c r="A58" s="5" t="s">
        <f>=HYPERLINK("https://leilaoonline.net/lote/detalhe/267643", "5009")</f>
      </c>
      <c r="B58" s="4" t="s">
        <f>=HYPERLINK("https://leilaoonline.net/lote/detalhe/267643", "3 JOGOS DE SAPATAS SEMI REBOQUE CANAVIEIRO 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2.500,00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=HYPERLINK("https://leilaoonline.net/lote/detalhe/267590", "5010")</f>
      </c>
      <c r="B59" s="4" t="s">
        <f>=HYPERLINK("https://leilaoonline.net/lote/detalhe/267590", "[ VÍDEOS ] Plantadeira Jumil 04 linhas.  Pouco uso.  Muito conservada.  Pronta para uso . Revisada.  Entrelinhas regulada para 70 centímetros. Ano 1987")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4.000,00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=HYPERLINK("https://leilaoonline.net/lote/detalhe/267576", "5011")</f>
      </c>
      <c r="B60" s="4" t="s">
        <f>=HYPERLINK("https://leilaoonline.net/lote/detalhe/267576", " Adubador de disco 1250H e Sulcador 3 PTS Hidraulico. Marca DMB. Ano 2016")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30.000,00</t>
        </is>
      </c>
      <c r="F60" s="4" t="inlineStr">
        <is>
          <t>500.00</t>
        </is>
      </c>
    </row>
    <row collapsed="false" customFormat="false" customHeight="false" hidden="false" ht="12.1" outlineLevel="0" r="61">
      <c r="A61" s="5" t="s">
        <f>=HYPERLINK("https://leilaoonline.net/lote/detalhe/267575", "5012")</f>
      </c>
      <c r="B61" s="4" t="s">
        <f>=HYPERLINK("https://leilaoonline.net/lote/detalhe/267575", " Super Cultivador e Sulcador São Francisco com motor hidraulico. Marca DMB. Ano 2006")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20.000,00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=HYPERLINK("https://leilaoonline.net/lote/detalhe/267579", "5013")</f>
      </c>
      <c r="B62" s="4" t="s">
        <f>=HYPERLINK("https://leilaoonline.net/lote/detalhe/267579", " Cobridor de Cana com rolo Compactador. Marca DMB")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15.000,00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=HYPERLINK("https://leilaoonline.net/lote/detalhe/267578", "5014")</f>
      </c>
      <c r="B63" s="4" t="s">
        <f>=HYPERLINK("https://leilaoonline.net/lote/detalhe/267578", " Quebra Lombo com Tanque para aplicação de herbicida. Marca DMB")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30.000,00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=HYPERLINK("https://leilaoonline.net/lote/detalhe/267582", "5017")</f>
      </c>
      <c r="B64" s="4" t="s">
        <f>=HYPERLINK("https://leilaoonline.net/lote/detalhe/267582", "[ VÍDEO ] VAGÃO DISTRIBUIDOR DE CALCÁRIO TIPO NEVOEIRO")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17.000,00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=HYPERLINK("https://leilaoonline.net/lote/detalhe/267586", "5018")</f>
      </c>
      <c r="B65" s="4" t="s">
        <f>=HYPERLINK("https://leilaoonline.net/lote/detalhe/267586", "SUCATA PLANTADEIRA SLC JOHN DEERE")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2.000,00</t>
        </is>
      </c>
      <c r="F65" s="4" t="inlineStr">
        <is>
          <t>250.00</t>
        </is>
      </c>
    </row>
    <row collapsed="false" customFormat="false" customHeight="false" hidden="false" ht="12.1" outlineLevel="0" r="66">
      <c r="A66" s="5" t="s">
        <f>=HYPERLINK("https://leilaoonline.net/lote/detalhe/267587", "5019")</f>
      </c>
      <c r="B66" s="4" t="s">
        <f>=HYPERLINK("https://leilaoonline.net/lote/detalhe/267587", "SUCATA PLANTADEIRA SLC JOHN DEERE")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3.000,00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=HYPERLINK("https://leilaoonline.net/lote/detalhe/267647", "5021")</f>
      </c>
      <c r="B67" s="4" t="s">
        <f>=HYPERLINK("https://leilaoonline.net/lote/detalhe/267647", "Motor John Deere 3.9")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21.000,00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=HYPERLINK("https://leilaoonline.net/lote/detalhe/267552", "5022")</f>
      </c>
      <c r="B68" s="4" t="s">
        <f>=HYPERLINK("https://leilaoonline.net/lote/detalhe/267552", " Kit caixa de peneira e bandejão. Marca New Holland. Para colheitadeira tc 59. Em bom estado de conservação")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2.000,00</t>
        </is>
      </c>
      <c r="F68" s="4" t="inlineStr">
        <is>
          <t>250.00</t>
        </is>
      </c>
    </row>
    <row collapsed="false" customFormat="false" customHeight="false" hidden="false" ht="12.1" outlineLevel="0" r="69">
      <c r="A69" s="5" t="s">
        <f>=HYPERLINK("https://leilaoonline.net/lote/detalhe/267703", "5024")</f>
      </c>
      <c r="B69" s="4" t="s">
        <f>=HYPERLINK("https://leilaoonline.net/lote/detalhe/267703", "SEMEADORA  MARCA METASA  ANO 2004  - 27 LINHAS - REVISADA ( NO ESTADO)")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68.000,00</t>
        </is>
      </c>
      <c r="F69" s="4" t="inlineStr">
        <is>
          <t>350.00</t>
        </is>
      </c>
    </row>
    <row collapsed="false" customFormat="false" customHeight="false" hidden="false" ht="12.1" outlineLevel="0" r="70">
      <c r="A70" s="5" t="s">
        <f>=HYPERLINK("https://leilaoonline.net/lote/detalhe/267568", "5025")</f>
      </c>
      <c r="B70" s="4" t="s">
        <f>=HYPERLINK("https://leilaoonline.net/lote/detalhe/267568", " GRADE ARADORA")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6.500,00</t>
        </is>
      </c>
      <c r="F70" s="4" t="inlineStr">
        <is>
          <t>200.00</t>
        </is>
      </c>
    </row>
    <row collapsed="false" customFormat="false" customHeight="false" hidden="false" ht="12.1" outlineLevel="0" r="71">
      <c r="A71" s="5" t="s">
        <f>=HYPERLINK("https://leilaoonline.net/lote/detalhe/267656", "5026")</f>
      </c>
      <c r="B71" s="4" t="s">
        <f>=HYPERLINK("https://leilaoonline.net/lote/detalhe/267656", "PLANTADEIRA BALDAN 9 LINHAS ANO 2012 MICRON DE 600L 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45.000,00</t>
        </is>
      </c>
      <c r="F71" s="4" t="inlineStr">
        <is>
          <t>400.00</t>
        </is>
      </c>
    </row>
    <row collapsed="false" customFormat="false" customHeight="false" hidden="false" ht="12.1" outlineLevel="0" r="72">
      <c r="A72" s="5" t="s">
        <f>=HYPERLINK("https://leilaoonline.net/lote/detalhe/267617", "5027")</f>
      </c>
      <c r="B72" s="4" t="s">
        <f>=HYPERLINK("https://leilaoonline.net/lote/detalhe/267617", " Plantadeira Tatu ultra Ano 2008 12 linhas de 50 cm")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40.000,00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=HYPERLINK("https://leilaoonline.net/lote/detalhe/267619", "5028")</f>
      </c>
      <c r="B73" s="4" t="s">
        <f>=HYPERLINK("https://leilaoonline.net/lote/detalhe/267619", " Plantadeira Tatu Modelo PST3 Ano 2004")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35.000,00</t>
        </is>
      </c>
      <c r="F73" s="4" t="inlineStr">
        <is>
          <t>350.00</t>
        </is>
      </c>
    </row>
    <row collapsed="false" customFormat="false" customHeight="false" hidden="false" ht="12.1" outlineLevel="0" r="74">
      <c r="A74" s="5" t="s">
        <f>=HYPERLINK("https://leilaoonline.net/lote/detalhe/267618", "5029")</f>
      </c>
      <c r="B74" s="4" t="s">
        <f>=HYPERLINK("https://leilaoonline.net/lote/detalhe/267618", " Plantadeira Metasa Ano 2003 9 linhas Rodado duplo Somente botinhas")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30.000,00</t>
        </is>
      </c>
      <c r="F74" s="4" t="inlineStr">
        <is>
          <t>350.00</t>
        </is>
      </c>
    </row>
    <row collapsed="false" customFormat="false" customHeight="false" hidden="false" ht="12.1" outlineLevel="0" r="75">
      <c r="A75" s="5" t="s">
        <f>=HYPERLINK("https://leilaoonline.net/lote/detalhe/267621", "5030")</f>
      </c>
      <c r="B75" s="4" t="s">
        <f>=HYPERLINK("https://leilaoonline.net/lote/detalhe/267621", " 02 unidades - Reservatorio 1.000 litros - no estado")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100,00</t>
        </is>
      </c>
      <c r="F75" s="4" t="inlineStr">
        <is>
          <t>50.00</t>
        </is>
      </c>
    </row>
    <row collapsed="false" customFormat="false" customHeight="false" hidden="false" ht="12.1" outlineLevel="0" r="76">
      <c r="A76" s="5" t="s">
        <f>=HYPERLINK("https://leilaoonline.net/lote/detalhe/267622", "5034")</f>
      </c>
      <c r="B76" s="4" t="s">
        <f>=HYPERLINK("https://leilaoonline.net/lote/detalhe/267622", " Carreta de torta dmb /sem tambores - no estado")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3.500,00</t>
        </is>
      </c>
      <c r="F76" s="4" t="inlineStr">
        <is>
          <t>250.00</t>
        </is>
      </c>
    </row>
    <row collapsed="false" customFormat="false" customHeight="false" hidden="false" ht="12.1" outlineLevel="0" r="77">
      <c r="A77" s="5" t="s">
        <f>=HYPERLINK("https://leilaoonline.net/lote/detalhe/267639", "6000")</f>
      </c>
      <c r="B77" s="4" t="s">
        <f>=HYPERLINK("https://leilaoonline.net/lote/detalhe/267639", "SILO Aprox. 20 TON. MEDINDO 5 M², RAIO 1 M")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28.000,00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=HYPERLINK("https://leilaoonline.net/lote/detalhe/267640", "6001")</f>
      </c>
      <c r="B78" s="4" t="s">
        <f>=HYPERLINK("https://leilaoonline.net/lote/detalhe/267640", "ELEVADOR DE CANECAS MEDINDO 25 M  ALTURA X 0,45X1,00 - CANECAS  0,18 X 0,22")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26.000,00</t>
        </is>
      </c>
      <c r="F78" s="4" t="inlineStr">
        <is>
          <t>350.00</t>
        </is>
      </c>
    </row>
    <row collapsed="false" customFormat="false" customHeight="false" hidden="false" ht="12.1" outlineLevel="0" r="79">
      <c r="A79" s="5" t="s">
        <f>=HYPERLINK("https://leilaoonline.net/lote/detalhe/267636", "6003")</f>
      </c>
      <c r="B79" s="4" t="s">
        <f>=HYPERLINK("https://leilaoonline.net/lote/detalhe/267636", "[ VÍDEO ] Mandrilhadora Fuzo 110 54k-96 Herbert Devlieg")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50.000,00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=HYPERLINK("https://leilaoonline.net/lote/detalhe/267648", "6004")</f>
      </c>
      <c r="B80" s="4" t="s">
        <f>=HYPERLINK("https://leilaoonline.net/lote/detalhe/267648", " Plataforma elevatória marca Sinoboom. Altura de trabalho 12 metros. Elétrica com baterias. Bom estado. Ano 2013")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65.000,00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=HYPERLINK("https://leilaoonline.net/lote/detalhe/267685", "6005")</f>
      </c>
      <c r="B81" s="4" t="s">
        <f>=HYPERLINK("https://leilaoonline.net/lote/detalhe/267685", "Carrinho em inox com rodas para vender lanche cachorro quente.")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2.000,00</t>
        </is>
      </c>
      <c r="F81" s="4" t="inlineStr">
        <is>
          <t>100.00</t>
        </is>
      </c>
    </row>
    <row collapsed="false" customFormat="false" customHeight="false" hidden="false" ht="12.1" outlineLevel="0" r="82">
      <c r="A82" s="5" t="s">
        <f>=HYPERLINK("https://leilaoonline.net/lote/detalhe/267689", "6006")</f>
      </c>
      <c r="B82" s="4" t="s">
        <f>=HYPERLINK("https://leilaoonline.net/lote/detalhe/267689", "CARRETA NO CHASSI 1 EIXO - NO ESTADO")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1.200,00</t>
        </is>
      </c>
      <c r="F82" s="4" t="inlineStr">
        <is>
          <t>150.00</t>
        </is>
      </c>
    </row>
    <row collapsed="false" customFormat="false" customHeight="false" hidden="false" ht="12.1" outlineLevel="0" r="83">
      <c r="A83" s="5" t="s">
        <f>=HYPERLINK("https://leilaoonline.net/lote/detalhe/267559", "6007")</f>
      </c>
      <c r="B83" s="4" t="s">
        <f>=HYPERLINK("https://leilaoonline.net/lote/detalhe/267559", "Baú 16 pallets Niju Ano 2010. Reformado pintura nova")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18.500,00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=HYPERLINK("https://leilaoonline.net/lote/detalhe/267560", "6008")</f>
      </c>
      <c r="B84" s="4" t="s">
        <f>=HYPERLINK("https://leilaoonline.net/lote/detalhe/267560", "Capó para MB 1620 com para lama esquerdo")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1.800,00</t>
        </is>
      </c>
      <c r="F84" s="4" t="inlineStr">
        <is>
          <t>250.00</t>
        </is>
      </c>
    </row>
    <row collapsed="false" customFormat="false" customHeight="false" hidden="false" ht="12.1" outlineLevel="0" r="85">
      <c r="A85" s="5" t="s">
        <f>=HYPERLINK("https://leilaoonline.net/lote/detalhe/267555", "6009")</f>
      </c>
      <c r="B85" s="4" t="s">
        <f>=HYPERLINK("https://leilaoonline.net/lote/detalhe/267555", " 01 CAPÔ SCANIA 112 -BRANCA")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750,00</t>
        </is>
      </c>
      <c r="F85" s="4" t="inlineStr">
        <is>
          <t>200.00</t>
        </is>
      </c>
    </row>
    <row collapsed="false" customFormat="false" customHeight="false" hidden="false" ht="12.1" outlineLevel="0" r="86">
      <c r="A86" s="5" t="s">
        <f>=HYPERLINK("https://leilaoonline.net/lote/detalhe/267553", "6010")</f>
      </c>
      <c r="B86" s="4" t="s">
        <f>=HYPERLINK("https://leilaoonline.net/lote/detalhe/267553", " CARRETINHA (3,5 METROS COMPRIMENTO)s/documento")</f>
      </c>
      <c r="C86" s="4" t="inlineStr">
        <is>
          <t>Não vendido</t>
        </is>
      </c>
      <c r="D86" s="4" t="inlineStr">
        <is>
          <t>0</t>
        </is>
      </c>
      <c r="E86" s="5" t="inlineStr">
        <is>
          <t>2.800,00</t>
        </is>
      </c>
      <c r="F86" s="4" t="inlineStr">
        <is>
          <t>200.00</t>
        </is>
      </c>
    </row>
    <row collapsed="false" customFormat="false" customHeight="false" hidden="false" ht="12.1" outlineLevel="0" r="87">
      <c r="A87" s="5" t="s">
        <f>=HYPERLINK("https://leilaoonline.net/lote/detalhe/267556", "6011")</f>
      </c>
      <c r="B87" s="4" t="s">
        <f>=HYPERLINK("https://leilaoonline.net/lote/detalhe/267556", " QUINTA RODA P/ CAMINHÃO CANAVIEIRO")</f>
      </c>
      <c r="C87" s="4" t="inlineStr">
        <is>
          <t>Não vendido</t>
        </is>
      </c>
      <c r="D87" s="4" t="inlineStr">
        <is>
          <t>0</t>
        </is>
      </c>
      <c r="E87" s="5" t="inlineStr">
        <is>
          <t>1.100,00</t>
        </is>
      </c>
      <c r="F87" s="4" t="inlineStr">
        <is>
          <t>200.00</t>
        </is>
      </c>
    </row>
    <row collapsed="false" customFormat="false" customHeight="false" hidden="false" ht="12.1" outlineLevel="0" r="88">
      <c r="A88" s="5" t="s">
        <f>=HYPERLINK("https://leilaoonline.net/lote/detalhe/267557", "6012")</f>
      </c>
      <c r="B88" s="4" t="s">
        <f>=HYPERLINK("https://leilaoonline.net/lote/detalhe/267557", " LOTE DE VIDROS/COM JANELAS DIVERSOS")</f>
      </c>
      <c r="C88" s="4" t="inlineStr">
        <is>
          <t>Não vendido</t>
        </is>
      </c>
      <c r="D88" s="4" t="inlineStr">
        <is>
          <t>0</t>
        </is>
      </c>
      <c r="E88" s="5" t="inlineStr">
        <is>
          <t>850,00</t>
        </is>
      </c>
      <c r="F88" s="4" t="inlineStr">
        <is>
          <t>200.00</t>
        </is>
      </c>
    </row>
    <row collapsed="false" customFormat="false" customHeight="false" hidden="false" ht="12.1" outlineLevel="0" r="89">
      <c r="A89" s="5" t="s">
        <f>=HYPERLINK("https://leilaoonline.net/lote/detalhe/267554", "6015")</f>
      </c>
      <c r="B89" s="4" t="s">
        <f>=HYPERLINK("https://leilaoonline.net/lote/detalhe/267554", " CARCAÇA DIFERENCIAL SCANIA 9114 - ANO 2014")</f>
      </c>
      <c r="C89" s="4" t="inlineStr">
        <is>
          <t>Não vendido</t>
        </is>
      </c>
      <c r="D89" s="4" t="inlineStr">
        <is>
          <t>0</t>
        </is>
      </c>
      <c r="E89" s="5" t="inlineStr">
        <is>
          <t>4.700,00</t>
        </is>
      </c>
      <c r="F89" s="4" t="inlineStr">
        <is>
          <t>200.00</t>
        </is>
      </c>
    </row>
    <row collapsed="false" customFormat="false" customHeight="false" hidden="false" ht="12.1" outlineLevel="0" r="90">
      <c r="A90" s="5" t="s">
        <f>=HYPERLINK("https://leilaoonline.net/lote/detalhe/267565", "6018")</f>
      </c>
      <c r="B90" s="4" t="s">
        <f>=HYPERLINK("https://leilaoonline.net/lote/detalhe/267565", " Aprox. 20 Rolamentos industriais (8 un.6322 c3, 5 un. 6319 c3 e outros)")</f>
      </c>
      <c r="C90" s="4" t="inlineStr">
        <is>
          <t>Não vendido</t>
        </is>
      </c>
      <c r="D90" s="4" t="inlineStr">
        <is>
          <t>0</t>
        </is>
      </c>
      <c r="E90" s="5" t="inlineStr">
        <is>
          <t>1.100,00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=HYPERLINK("https://leilaoonline.net/lote/detalhe/267564", "6019")</f>
      </c>
      <c r="B91" s="4" t="s">
        <f>=HYPERLINK("https://leilaoonline.net/lote/detalhe/267564", " Aprox. 27 unidades de Bobinas 24V")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1.000,00</t>
        </is>
      </c>
      <c r="F91" s="4" t="inlineStr">
        <is>
          <t>200.00</t>
        </is>
      </c>
    </row>
    <row collapsed="false" customFormat="false" customHeight="false" hidden="false" ht="12.1" outlineLevel="0" r="92">
      <c r="A92" s="5" t="s">
        <f>=HYPERLINK("https://leilaoonline.net/lote/detalhe/267567", "6023")</f>
      </c>
      <c r="B92" s="4" t="s">
        <f>=HYPERLINK("https://leilaoonline.net/lote/detalhe/267567", "02 EIXOS CLARCK DIRECIONAL COMPLETO COM RODAS / PNEUS (4 RODAS E 4 PNEUS)")</f>
      </c>
      <c r="C92" s="4" t="inlineStr">
        <is>
          <t>Não vendido</t>
        </is>
      </c>
      <c r="D92" s="4" t="inlineStr">
        <is>
          <t>0</t>
        </is>
      </c>
      <c r="E92" s="5" t="inlineStr">
        <is>
          <t>7.500,00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=HYPERLINK("https://leilaoonline.net/lote/detalhe/267583", "6024")</f>
      </c>
      <c r="B93" s="4" t="s">
        <f>=HYPERLINK("https://leilaoonline.net/lote/detalhe/267583", "COMPRESSOR PARAFUSO SCHULTZ 4030")</f>
      </c>
      <c r="C93" s="4" t="inlineStr">
        <is>
          <t>Não vendido</t>
        </is>
      </c>
      <c r="D93" s="4" t="inlineStr">
        <is>
          <t>0</t>
        </is>
      </c>
      <c r="E93" s="5" t="inlineStr">
        <is>
          <t>28.000,00</t>
        </is>
      </c>
      <c r="F93" s="4" t="inlineStr">
        <is>
          <t>250.00</t>
        </is>
      </c>
    </row>
    <row collapsed="false" customFormat="false" customHeight="false" hidden="false" ht="12.1" outlineLevel="0" r="94">
      <c r="A94" s="5" t="s">
        <f>=HYPERLINK("https://leilaoonline.net/lote/detalhe/267591", "6027")</f>
      </c>
      <c r="B94" s="4" t="s">
        <f>=HYPERLINK("https://leilaoonline.net/lote/detalhe/267591", "CONTAINER 6 MTS")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8.000,00</t>
        </is>
      </c>
      <c r="F94" s="4" t="inlineStr">
        <is>
          <t>250.00</t>
        </is>
      </c>
    </row>
    <row collapsed="false" customFormat="false" customHeight="false" hidden="false" ht="12.1" outlineLevel="0" r="95">
      <c r="A95" s="5" t="s">
        <f>=HYPERLINK("https://leilaoonline.net/lote/detalhe/267561", "6028")</f>
      </c>
      <c r="B95" s="4" t="s">
        <f>=HYPERLINK("https://leilaoonline.net/lote/detalhe/267561", " 02  tanques de caminhão")</f>
      </c>
      <c r="C95" s="4" t="inlineStr">
        <is>
          <t>Não vendido</t>
        </is>
      </c>
      <c r="D95" s="4" t="inlineStr">
        <is>
          <t>0</t>
        </is>
      </c>
      <c r="E95" s="5" t="inlineStr">
        <is>
          <t>500,00</t>
        </is>
      </c>
      <c r="F95" s="4" t="inlineStr">
        <is>
          <t>100.00</t>
        </is>
      </c>
    </row>
    <row collapsed="false" customFormat="false" customHeight="false" hidden="false" ht="12.1" outlineLevel="0" r="96">
      <c r="A96" s="5" t="s">
        <f>=HYPERLINK("https://leilaoonline.net/lote/detalhe/267562", "6029")</f>
      </c>
      <c r="B96" s="4" t="s">
        <f>=HYPERLINK("https://leilaoonline.net/lote/detalhe/267562", " Bancada de teste Wabco")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12.000,00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=HYPERLINK("https://leilaoonline.net/lote/detalhe/267563", "6030")</f>
      </c>
      <c r="B97" s="4" t="s">
        <f>=HYPERLINK("https://leilaoonline.net/lote/detalhe/267563", " Maquina de rebitar freio")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2.000,00</t>
        </is>
      </c>
      <c r="F97" s="4" t="inlineStr">
        <is>
          <t>200.00</t>
        </is>
      </c>
    </row>
    <row collapsed="false" customFormat="false" customHeight="false" hidden="false" ht="12.1" outlineLevel="0" r="98">
      <c r="A98" s="5" t="s">
        <f>=HYPERLINK("https://leilaoonline.net/lote/detalhe/267572", "6033")</f>
      </c>
      <c r="B98" s="4" t="s">
        <f>=HYPERLINK("https://leilaoonline.net/lote/detalhe/267572", "1 Compressor")</f>
      </c>
      <c r="C98" s="4" t="inlineStr">
        <is>
          <t>Não vendido</t>
        </is>
      </c>
      <c r="D98" s="4" t="inlineStr">
        <is>
          <t>0</t>
        </is>
      </c>
      <c r="E98" s="5" t="inlineStr">
        <is>
          <t>7.000,00</t>
        </is>
      </c>
      <c r="F98" s="4" t="inlineStr">
        <is>
          <t>150.00</t>
        </is>
      </c>
    </row>
    <row collapsed="false" customFormat="false" customHeight="false" hidden="false" ht="12.1" outlineLevel="0" r="99">
      <c r="A99" s="5" t="s">
        <f>=HYPERLINK("https://leilaoonline.net/lote/detalhe/267570", "6034")</f>
      </c>
      <c r="B99" s="4" t="s">
        <f>=HYPERLINK("https://leilaoonline.net/lote/detalhe/267570", " 4 tomadas de força sendo; 2  - Eaton 8 marchas, 1 - Eaton 10 marchas e1 -ZF")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2.000,00</t>
        </is>
      </c>
      <c r="F99" s="4" t="inlineStr">
        <is>
          <t>150.00</t>
        </is>
      </c>
    </row>
    <row collapsed="false" customFormat="false" customHeight="false" hidden="false" ht="12.1" outlineLevel="0" r="100">
      <c r="A100" s="5" t="s">
        <f>=HYPERLINK("https://leilaoonline.net/lote/detalhe/267571", "6035")</f>
      </c>
      <c r="B100" s="4" t="s">
        <f>=HYPERLINK("https://leilaoonline.net/lote/detalhe/267571", " 7 filtros Tecfil  PSL523")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2.900,00</t>
        </is>
      </c>
      <c r="F100" s="4" t="inlineStr">
        <is>
          <t>100.00</t>
        </is>
      </c>
    </row>
    <row collapsed="false" customFormat="false" customHeight="false" hidden="false" ht="12.1" outlineLevel="0" r="101">
      <c r="A101" s="5" t="s">
        <f>=HYPERLINK("https://leilaoonline.net/lote/detalhe/267577", "6041")</f>
      </c>
      <c r="B101" s="4" t="s">
        <f>=HYPERLINK("https://leilaoonline.net/lote/detalhe/267577", " Tanque Coral 2.000 litros com Bomba Andrade Masp 51. Marcas Jacto/Andrade. Ano 2010")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14.000,00</t>
        </is>
      </c>
      <c r="F101" s="4" t="inlineStr">
        <is>
          <t>500.00</t>
        </is>
      </c>
    </row>
    <row collapsed="false" customFormat="false" customHeight="false" hidden="false" ht="12.1" outlineLevel="0" r="102">
      <c r="A102" s="5" t="s">
        <f>=HYPERLINK("https://leilaoonline.net/lote/detalhe/267580", "6044")</f>
      </c>
      <c r="B102" s="4" t="s">
        <f>=HYPERLINK("https://leilaoonline.net/lote/detalhe/267580", " DIFERENCIAL VOLVO FH 400 ANO 2010")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15.000,00</t>
        </is>
      </c>
      <c r="F102" s="4" t="inlineStr">
        <is>
          <t>250.00</t>
        </is>
      </c>
    </row>
    <row collapsed="false" customFormat="false" customHeight="false" hidden="false" ht="12.1" outlineLevel="0" r="103">
      <c r="A103" s="5" t="s">
        <f>=HYPERLINK("https://leilaoonline.net/lote/detalhe/267581", "6045")</f>
      </c>
      <c r="B103" s="4" t="s">
        <f>=HYPERLINK("https://leilaoonline.net/lote/detalhe/267581", "TANQUE DE AÇO CARBONO CAPACIDADE 60.000 LITROS - COM ESCADA MARINHEIRO")</f>
      </c>
      <c r="C103" s="4" t="inlineStr">
        <is>
          <t>Não vendido</t>
        </is>
      </c>
      <c r="D103" s="4" t="inlineStr">
        <is>
          <t>0</t>
        </is>
      </c>
      <c r="E103" s="5" t="inlineStr">
        <is>
          <t>38.000,00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=HYPERLINK("https://leilaoonline.net/lote/detalhe/267592", "6057")</f>
      </c>
      <c r="B104" s="4" t="s">
        <f>=HYPERLINK("https://leilaoonline.net/lote/detalhe/267592", "Redutor De Velocidade Flender 500cv")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7.500,00</t>
        </is>
      </c>
      <c r="F104" s="4" t="inlineStr">
        <is>
          <t>250.00</t>
        </is>
      </c>
    </row>
    <row collapsed="false" customFormat="false" customHeight="false" hidden="false" ht="12.1" outlineLevel="0" r="105">
      <c r="A105" s="5" t="s">
        <f>=HYPERLINK("https://leilaoonline.net/lote/detalhe/267615", "6060")</f>
      </c>
      <c r="B105" s="4" t="s">
        <f>=HYPERLINK("https://leilaoonline.net/lote/detalhe/267615", " Motor de popa Suzuki de 40hp")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2.000,00</t>
        </is>
      </c>
      <c r="F105" s="4" t="inlineStr">
        <is>
          <t>200.00</t>
        </is>
      </c>
    </row>
    <row collapsed="false" customFormat="false" customHeight="false" hidden="false" ht="12.1" outlineLevel="0" r="106">
      <c r="A106" s="5" t="s">
        <f>=HYPERLINK("https://leilaoonline.net/lote/detalhe/267613", "6061")</f>
      </c>
      <c r="B106" s="4" t="s">
        <f>=HYPERLINK("https://leilaoonline.net/lote/detalhe/267613", " Peça de trator valtra valmet, lateral corneta completa com carcaça, eixos, engrenagens, cubos, e sistema de freios")</f>
      </c>
      <c r="C106" s="4" t="inlineStr">
        <is>
          <t>Não vendido</t>
        </is>
      </c>
      <c r="D106" s="4" t="inlineStr">
        <is>
          <t>0</t>
        </is>
      </c>
      <c r="E106" s="5" t="inlineStr">
        <is>
          <t>4.000,00</t>
        </is>
      </c>
      <c r="F106" s="4" t="inlineStr">
        <is>
          <t>250.00</t>
        </is>
      </c>
    </row>
    <row collapsed="false" customFormat="false" customHeight="false" hidden="false" ht="12.1" outlineLevel="0" r="107">
      <c r="A107" s="5" t="s">
        <f>=HYPERLINK("https://leilaoonline.net/lote/detalhe/267614", "6062")</f>
      </c>
      <c r="B107" s="4" t="s">
        <f>=HYPERLINK("https://leilaoonline.net/lote/detalhe/267614", " motor  vw 2.3 preparado para aeronaves ou carros de competição,  tem 2.300 cilindradas e 2 velas por cilindros")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9.500,00</t>
        </is>
      </c>
      <c r="F107" s="4" t="inlineStr">
        <is>
          <t>500.00</t>
        </is>
      </c>
    </row>
    <row collapsed="false" customFormat="false" customHeight="false" hidden="false" ht="12.1" outlineLevel="0" r="108">
      <c r="A108" s="5" t="s">
        <f>=HYPERLINK("https://leilaoonline.net/lote/detalhe/267601", "6063")</f>
      </c>
      <c r="B108" s="4" t="s">
        <f>=HYPERLINK("https://leilaoonline.net/lote/detalhe/267601", " lote de pecas de irrigação,  com conexões de linha, registros e 2 canhões proagro modelo 2.700")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1.500,00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=HYPERLINK("https://leilaoonline.net/lote/detalhe/267600", "6064")</f>
      </c>
      <c r="B109" s="4" t="s">
        <f>=HYPERLINK("https://leilaoonline.net/lote/detalhe/267600", " motor  estacionário  marca yanmar modelo B10")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1.500,00</t>
        </is>
      </c>
      <c r="F109" s="4" t="inlineStr">
        <is>
          <t>200.00</t>
        </is>
      </c>
    </row>
    <row collapsed="false" customFormat="false" customHeight="false" hidden="false" ht="12.1" outlineLevel="0" r="110">
      <c r="A110" s="5" t="s">
        <f>=HYPERLINK("https://leilaoonline.net/lote/detalhe/267599", "6065")</f>
      </c>
      <c r="B110" s="4" t="s">
        <f>=HYPERLINK("https://leilaoonline.net/lote/detalhe/267599", " Varredeira mecanica de 6m³ com motor próprio")</f>
      </c>
      <c r="C110" s="4" t="inlineStr">
        <is>
          <t>Não vendido</t>
        </is>
      </c>
      <c r="D110" s="4" t="inlineStr">
        <is>
          <t>0</t>
        </is>
      </c>
      <c r="E110" s="5" t="inlineStr">
        <is>
          <t>250.000,00</t>
        </is>
      </c>
      <c r="F110" s="4" t="inlineStr">
        <is>
          <t>2000.00</t>
        </is>
      </c>
    </row>
    <row collapsed="false" customFormat="false" customHeight="false" hidden="false" ht="12.1" outlineLevel="0" r="111">
      <c r="A111" s="5" t="s">
        <f>=HYPERLINK("https://leilaoonline.net/lote/detalhe/267604", "6068")</f>
      </c>
      <c r="B111" s="4" t="s">
        <f>=HYPERLINK("https://leilaoonline.net/lote/detalhe/267604", " Carbureteira automática grande")</f>
      </c>
      <c r="C111" s="4" t="inlineStr">
        <is>
          <t>Não vendido</t>
        </is>
      </c>
      <c r="D111" s="4" t="inlineStr">
        <is>
          <t>0</t>
        </is>
      </c>
      <c r="E111" s="5" t="inlineStr">
        <is>
          <t>400,00</t>
        </is>
      </c>
      <c r="F111" s="4" t="inlineStr">
        <is>
          <t>100.00</t>
        </is>
      </c>
    </row>
    <row collapsed="false" customFormat="false" customHeight="false" hidden="false" ht="12.1" outlineLevel="0" r="112">
      <c r="A112" s="5" t="s">
        <f>=HYPERLINK("https://leilaoonline.net/lote/detalhe/267594", "6069")</f>
      </c>
      <c r="B112" s="4" t="s">
        <f>=HYPERLINK("https://leilaoonline.net/lote/detalhe/267594", " 02 pistões hidráulicos de levante da plataforma da colheitadeira Massey Ferguson ou Ideal")</f>
      </c>
      <c r="C112" s="4" t="inlineStr">
        <is>
          <t>Não vendido</t>
        </is>
      </c>
      <c r="D112" s="4" t="inlineStr">
        <is>
          <t>0</t>
        </is>
      </c>
      <c r="E112" s="5" t="inlineStr">
        <is>
          <t>2.000,00</t>
        </is>
      </c>
      <c r="F112" s="4" t="inlineStr">
        <is>
          <t>200.00</t>
        </is>
      </c>
    </row>
    <row collapsed="false" customFormat="false" customHeight="false" hidden="false" ht="12.1" outlineLevel="0" r="113">
      <c r="A113" s="5" t="s">
        <f>=HYPERLINK("https://leilaoonline.net/lote/detalhe/267598", "6070")</f>
      </c>
      <c r="B113" s="4" t="s">
        <f>=HYPERLINK("https://leilaoonline.net/lote/detalhe/267598", " Pára-choque de trator Valtra Valmet")</f>
      </c>
      <c r="C113" s="4" t="inlineStr">
        <is>
          <t>Não vendido</t>
        </is>
      </c>
      <c r="D113" s="4" t="inlineStr">
        <is>
          <t>0</t>
        </is>
      </c>
      <c r="E113" s="5" t="inlineStr">
        <is>
          <t>400,00</t>
        </is>
      </c>
      <c r="F113" s="4" t="inlineStr">
        <is>
          <t>100.00</t>
        </is>
      </c>
    </row>
    <row collapsed="false" customFormat="false" customHeight="false" hidden="false" ht="12.1" outlineLevel="0" r="114">
      <c r="A114" s="5" t="s">
        <f>=HYPERLINK("https://leilaoonline.net/lote/detalhe/267641", "6071")</f>
      </c>
      <c r="B114" s="4" t="s">
        <f>=HYPERLINK("https://leilaoonline.net/lote/detalhe/267641", " Par de pneus traseiros da colheitadeira JD 1175, completo com aros, camara e pneus 10.5x18")</f>
      </c>
      <c r="C114" s="4" t="inlineStr">
        <is>
          <t>Não vendido</t>
        </is>
      </c>
      <c r="D114" s="4" t="inlineStr">
        <is>
          <t>0</t>
        </is>
      </c>
      <c r="E114" s="5" t="inlineStr">
        <is>
          <t>3.800,00</t>
        </is>
      </c>
      <c r="F114" s="4" t="inlineStr">
        <is>
          <t>200.00</t>
        </is>
      </c>
    </row>
    <row collapsed="false" customFormat="false" customHeight="false" hidden="false" ht="12.1" outlineLevel="0" r="115">
      <c r="A115" s="5" t="s">
        <f>=HYPERLINK("https://leilaoonline.net/lote/detalhe/267596", "6072")</f>
      </c>
      <c r="B115" s="4" t="s">
        <f>=HYPERLINK("https://leilaoonline.net/lote/detalhe/267596", " Par de rodas militares completo com aro. Serve em caminhões e tratores, com camaras e pneus 15.5x18")</f>
      </c>
      <c r="C115" s="4" t="inlineStr">
        <is>
          <t>Não vendido</t>
        </is>
      </c>
      <c r="D115" s="4" t="inlineStr">
        <is>
          <t>0</t>
        </is>
      </c>
      <c r="E115" s="5" t="inlineStr">
        <is>
          <t>2.000,00</t>
        </is>
      </c>
      <c r="F115" s="4" t="inlineStr">
        <is>
          <t>250.00</t>
        </is>
      </c>
    </row>
    <row collapsed="false" customFormat="false" customHeight="false" hidden="false" ht="12.1" outlineLevel="0" r="116">
      <c r="A116" s="5" t="s">
        <f>=HYPERLINK("https://leilaoonline.net/lote/detalhe/267605", "6073")</f>
      </c>
      <c r="B116" s="4" t="s">
        <f>=HYPERLINK("https://leilaoonline.net/lote/detalhe/267605", " Unidade hidráulica contendo, reservatorio, comando hidráulico, bomba hidráulica e 2 pistões hidráulicos")</f>
      </c>
      <c r="C116" s="4" t="inlineStr">
        <is>
          <t>Não vendido</t>
        </is>
      </c>
      <c r="D116" s="4" t="inlineStr">
        <is>
          <t>0</t>
        </is>
      </c>
      <c r="E116" s="5" t="inlineStr">
        <is>
          <t>1.500,00</t>
        </is>
      </c>
      <c r="F116" s="4" t="inlineStr">
        <is>
          <t>200.00</t>
        </is>
      </c>
    </row>
    <row collapsed="false" customFormat="false" customHeight="false" hidden="false" ht="12.1" outlineLevel="0" r="117">
      <c r="A117" s="5" t="s">
        <f>=HYPERLINK("https://leilaoonline.net/lote/detalhe/267610", "6075")</f>
      </c>
      <c r="B117" s="4" t="s">
        <f>=HYPERLINK("https://leilaoonline.net/lote/detalhe/267610", " Bomba modelo caracol de alta vazão. Saida de 6 polegadas")</f>
      </c>
      <c r="C117" s="4" t="inlineStr">
        <is>
          <t>Não vendido</t>
        </is>
      </c>
      <c r="D117" s="4" t="inlineStr">
        <is>
          <t>0</t>
        </is>
      </c>
      <c r="E117" s="5" t="inlineStr">
        <is>
          <t>4.000,00</t>
        </is>
      </c>
      <c r="F117" s="4" t="inlineStr">
        <is>
          <t>250.00</t>
        </is>
      </c>
    </row>
    <row collapsed="false" customFormat="false" customHeight="false" hidden="false" ht="12.1" outlineLevel="0" r="118">
      <c r="A118" s="5" t="s">
        <f>=HYPERLINK("https://leilaoonline.net/lote/detalhe/267597", "6076")</f>
      </c>
      <c r="B118" s="4" t="s">
        <f>=HYPERLINK("https://leilaoonline.net/lote/detalhe/267597", " Lote contendo 02 centros de rodas originais valtra A850, (servível em outros modelos), 01 kit de peso meia lua para Massey Ferguson, 04 pesos originais Valtra 685 e 03 pesos dianteiros do trator Malves")</f>
      </c>
      <c r="C118" s="4" t="inlineStr">
        <is>
          <t>Não vendido</t>
        </is>
      </c>
      <c r="D118" s="4" t="inlineStr">
        <is>
          <t>0</t>
        </is>
      </c>
      <c r="E118" s="5" t="inlineStr">
        <is>
          <t>4.300,00</t>
        </is>
      </c>
      <c r="F118" s="4" t="inlineStr">
        <is>
          <t>250.00</t>
        </is>
      </c>
    </row>
    <row collapsed="false" customFormat="false" customHeight="false" hidden="false" ht="12.1" outlineLevel="0" r="119">
      <c r="A119" s="5" t="s">
        <f>=HYPERLINK("https://leilaoonline.net/lote/detalhe/267595", "6079")</f>
      </c>
      <c r="B119" s="4" t="s">
        <f>=HYPERLINK("https://leilaoonline.net/lote/detalhe/267595", " Pneu 18.4.30")</f>
      </c>
      <c r="C119" s="4" t="inlineStr">
        <is>
          <t>Não vendido</t>
        </is>
      </c>
      <c r="D119" s="4" t="inlineStr">
        <is>
          <t>0</t>
        </is>
      </c>
      <c r="E119" s="5" t="inlineStr">
        <is>
          <t>500,00</t>
        </is>
      </c>
      <c r="F119" s="4" t="inlineStr">
        <is>
          <t>100.00</t>
        </is>
      </c>
    </row>
    <row collapsed="false" customFormat="false" customHeight="false" hidden="false" ht="12.1" outlineLevel="0" r="120">
      <c r="A120" s="5" t="s">
        <f>=HYPERLINK("https://leilaoonline.net/lote/detalhe/267607", "6080")</f>
      </c>
      <c r="B120" s="4" t="s">
        <f>=HYPERLINK("https://leilaoonline.net/lote/detalhe/267607", " Reservatorio plástico original do pulverizador Jacto Arbus 2000")</f>
      </c>
      <c r="C120" s="4" t="inlineStr">
        <is>
          <t>Não vendido</t>
        </is>
      </c>
      <c r="D120" s="4" t="inlineStr">
        <is>
          <t>0</t>
        </is>
      </c>
      <c r="E120" s="5" t="inlineStr">
        <is>
          <t>1.500,00</t>
        </is>
      </c>
      <c r="F120" s="4" t="inlineStr">
        <is>
          <t>200.00</t>
        </is>
      </c>
    </row>
    <row collapsed="false" customFormat="false" customHeight="false" hidden="false" ht="12.1" outlineLevel="0" r="121">
      <c r="A121" s="5" t="s">
        <f>=HYPERLINK("https://leilaoonline.net/lote/detalhe/267603", "6081")</f>
      </c>
      <c r="B121" s="4" t="s">
        <f>=HYPERLINK("https://leilaoonline.net/lote/detalhe/267603", " Roda original do Trator Valtra 785, completa com aro, camara e pneu pirelli 18.8.30")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1.500,00</t>
        </is>
      </c>
      <c r="F121" s="4" t="inlineStr">
        <is>
          <t>250.00</t>
        </is>
      </c>
    </row>
    <row collapsed="false" customFormat="false" customHeight="false" hidden="false" ht="12.1" outlineLevel="0" r="122">
      <c r="A122" s="5" t="s">
        <f>=HYPERLINK("https://leilaoonline.net/lote/detalhe/267612", "6082")</f>
      </c>
      <c r="B122" s="4" t="s">
        <f>=HYPERLINK("https://leilaoonline.net/lote/detalhe/267612", "  Arado de 3 aivecas reversível no pistão hidráulico")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7.500,00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=HYPERLINK("https://leilaoonline.net/lote/detalhe/267611", "6083")</f>
      </c>
      <c r="B123" s="4" t="s">
        <f>=HYPERLINK("https://leilaoonline.net/lote/detalhe/267611", " Pulverizador Condor de 800 litros com bomba JP75. Sem uso")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12.000,00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=HYPERLINK("https://leilaoonline.net/lote/detalhe/267602", "6084")</f>
      </c>
      <c r="B124" s="4" t="s">
        <f>=HYPERLINK("https://leilaoonline.net/lote/detalhe/267602", " Grade frontal de parachoques de tratores")</f>
      </c>
      <c r="C124" s="4" t="inlineStr">
        <is>
          <t>Não vendido</t>
        </is>
      </c>
      <c r="D124" s="4" t="inlineStr">
        <is>
          <t>0</t>
        </is>
      </c>
      <c r="E124" s="5" t="inlineStr">
        <is>
          <t>80,00</t>
        </is>
      </c>
      <c r="F124" s="4" t="inlineStr">
        <is>
          <t>50.00</t>
        </is>
      </c>
    </row>
    <row collapsed="false" customFormat="false" customHeight="false" hidden="false" ht="12.1" outlineLevel="0" r="125">
      <c r="A125" s="5" t="s">
        <f>=HYPERLINK("https://leilaoonline.net/lote/detalhe/267609", "6086")</f>
      </c>
      <c r="B125" s="4" t="s">
        <f>=HYPERLINK("https://leilaoonline.net/lote/detalhe/267609", " 02 unidades Suporte de paralama para trofor Ford linha 600, 610 e 630,")</f>
      </c>
      <c r="C125" s="4" t="inlineStr">
        <is>
          <t>Não vendido</t>
        </is>
      </c>
      <c r="D125" s="4" t="inlineStr">
        <is>
          <t>0</t>
        </is>
      </c>
      <c r="E125" s="5" t="inlineStr">
        <is>
          <t>400,00</t>
        </is>
      </c>
      <c r="F125" s="4" t="inlineStr">
        <is>
          <t>150.00</t>
        </is>
      </c>
    </row>
    <row collapsed="false" customFormat="false" customHeight="false" hidden="false" ht="12.1" outlineLevel="0" r="126">
      <c r="A126" s="5" t="s">
        <f>=HYPERLINK("https://leilaoonline.net/lote/detalhe/267593", "6087")</f>
      </c>
      <c r="B126" s="4" t="s">
        <f>=HYPERLINK("https://leilaoonline.net/lote/detalhe/267593", " Extensor Volute para adaptar em turbina de pulverizadores natali, k.o ou fmc")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400,00</t>
        </is>
      </c>
      <c r="F126" s="4" t="inlineStr">
        <is>
          <t>150.00</t>
        </is>
      </c>
    </row>
    <row collapsed="false" customFormat="false" customHeight="false" hidden="false" ht="12.1" outlineLevel="0" r="127">
      <c r="A127" s="5" t="s">
        <f>=HYPERLINK("https://leilaoonline.net/lote/detalhe/267606", "6088")</f>
      </c>
      <c r="B127" s="4" t="s">
        <f>=HYPERLINK("https://leilaoonline.net/lote/detalhe/267606", " Redutor de engrenagens retirado de uma roçadeira")</f>
      </c>
      <c r="C127" s="4" t="inlineStr">
        <is>
          <t>Não vendido</t>
        </is>
      </c>
      <c r="D127" s="4" t="inlineStr">
        <is>
          <t>0</t>
        </is>
      </c>
      <c r="E127" s="5" t="inlineStr">
        <is>
          <t>1.500,00</t>
        </is>
      </c>
      <c r="F127" s="4" t="inlineStr">
        <is>
          <t>200.00</t>
        </is>
      </c>
    </row>
    <row collapsed="false" customFormat="false" customHeight="false" hidden="false" ht="12.1" outlineLevel="0" r="128">
      <c r="A128" s="5" t="s">
        <f>=HYPERLINK("https://leilaoonline.net/lote/detalhe/267608", "6090")</f>
      </c>
      <c r="B128" s="4" t="s">
        <f>=HYPERLINK("https://leilaoonline.net/lote/detalhe/267608", " Pneu com roda traseira original retirada de trator Valtra A850 (servível em outrosmodelos), completa com aro presilhas duplas, camara e pneu marca Fate, medida 18.4.30")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2.000,00</t>
        </is>
      </c>
      <c r="F128" s="4" t="inlineStr">
        <is>
          <t>250.00</t>
        </is>
      </c>
    </row>
    <row collapsed="false" customFormat="false" customHeight="false" hidden="false" ht="12.1" outlineLevel="0" r="129">
      <c r="A129" s="5" t="s">
        <f>=HYPERLINK("https://leilaoonline.net/lote/detalhe/267699", "6091")</f>
      </c>
      <c r="B129" s="4" t="s">
        <f>=HYPERLINK("https://leilaoonline.net/lote/detalhe/267699", " Plantadeira SEM USO. PST PLUS FLEX de 7 linhas PANTOGRÁFICA. Modificada com kits de melhorias instalados. Veja especificações")</f>
      </c>
      <c r="C129" s="4" t="inlineStr">
        <is>
          <t>Não vendido</t>
        </is>
      </c>
      <c r="D129" s="4" t="inlineStr">
        <is>
          <t>0</t>
        </is>
      </c>
      <c r="E129" s="5" t="inlineStr">
        <is>
          <t>130.000,00</t>
        </is>
      </c>
      <c r="F129" s="4" t="inlineStr">
        <is>
          <t>2000.00</t>
        </is>
      </c>
    </row>
    <row collapsed="false" customFormat="false" customHeight="false" hidden="false" ht="12.1" outlineLevel="0" r="130">
      <c r="A130" s="5" t="s">
        <f>=HYPERLINK("https://leilaoonline.net/lote/detalhe/267620", "6092")</f>
      </c>
      <c r="B130" s="4" t="s">
        <f>=HYPERLINK("https://leilaoonline.net/lote/detalhe/267620", "Bomba roda d'água , Rochfer")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2.000,00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=HYPERLINK("https://leilaoonline.net/lote/detalhe/267646", "6093")</f>
      </c>
      <c r="B131" s="4" t="s">
        <f>=HYPERLINK("https://leilaoonline.net/lote/detalhe/267646", "Cabine de caminhão Dodge D750")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8.000,00</t>
        </is>
      </c>
      <c r="F131" s="4" t="inlineStr">
        <is>
          <t>500.00</t>
        </is>
      </c>
    </row>
    <row collapsed="false" customFormat="false" customHeight="false" hidden="false" ht="12.1" outlineLevel="0" r="132">
      <c r="A132" s="5" t="s">
        <f>=HYPERLINK("https://leilaoonline.net/lote/detalhe/267673", "6094")</f>
      </c>
      <c r="B132" s="4" t="s">
        <f>=HYPERLINK("https://leilaoonline.net/lote/detalhe/267673", "Roçadeira kamaq tipo falcon 13. Ccom 2 caixas de engrenagens. Cabeçalho de deslocamento lateral rápido.")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19.000,00</t>
        </is>
      </c>
      <c r="F132" s="4" t="inlineStr">
        <is>
          <t>500.00</t>
        </is>
      </c>
    </row>
    <row collapsed="false" customFormat="false" customHeight="false" hidden="false" ht="12.1" outlineLevel="0" r="133">
      <c r="A133" s="5" t="s">
        <f>=HYPERLINK("https://leilaoonline.net/lote/detalhe/267674", "6095")</f>
      </c>
      <c r="B133" s="4" t="s">
        <f>=HYPERLINK("https://leilaoonline.net/lote/detalhe/267674", "Roçadeira Kamaq Frontkop 115 II leve")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30.000,00</t>
        </is>
      </c>
      <c r="F133" s="4" t="inlineStr">
        <is>
          <t>500.00</t>
        </is>
      </c>
    </row>
    <row collapsed="false" customFormat="false" customHeight="false" hidden="false" ht="12.1" outlineLevel="0" r="134">
      <c r="A134" s="5" t="s">
        <f>=HYPERLINK("https://leilaoonline.net/lote/detalhe/267625", "6112")</f>
      </c>
      <c r="B134" s="4" t="s">
        <f>=HYPERLINK("https://leilaoonline.net/lote/detalhe/267625", " Aprox. 124 Itens de peças para Rompedor Pneumático Tex 31/41. (Veja o Descritivo)")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2.000,00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=HYPERLINK("https://leilaoonline.net/lote/detalhe/267624", "6113")</f>
      </c>
      <c r="B135" s="4" t="s">
        <f>=HYPERLINK("https://leilaoonline.net/lote/detalhe/267624", " Aprox. 50 Peças de Veiculos Fiat, GM e VW. (Veja o Descritivo)")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400,00</t>
        </is>
      </c>
      <c r="F135" s="4" t="inlineStr">
        <is>
          <t>200.00</t>
        </is>
      </c>
    </row>
    <row collapsed="false" customFormat="false" customHeight="false" hidden="false" ht="12.1" outlineLevel="0" r="136">
      <c r="A136" s="5" t="s">
        <f>=HYPERLINK("https://leilaoonline.net/lote/detalhe/267626", "6114")</f>
      </c>
      <c r="B136" s="4" t="s">
        <f>=HYPERLINK("https://leilaoonline.net/lote/detalhe/267626", "Motor diesel Rhino 6 Cilindros para Escavadeira New Holland E385")</f>
      </c>
      <c r="C136" s="4" t="inlineStr">
        <is>
          <t>Não vendido</t>
        </is>
      </c>
      <c r="D136" s="4" t="inlineStr">
        <is>
          <t>0</t>
        </is>
      </c>
      <c r="E136" s="5" t="inlineStr">
        <is>
          <t>19.000,00</t>
        </is>
      </c>
      <c r="F136" s="4" t="inlineStr">
        <is>
          <t>500.00</t>
        </is>
      </c>
    </row>
    <row collapsed="false" customFormat="false" customHeight="false" hidden="false" ht="12.1" outlineLevel="0" r="137">
      <c r="A137" s="5" t="s">
        <f>=HYPERLINK("https://leilaoonline.net/lote/detalhe/267627", "6115")</f>
      </c>
      <c r="B137" s="4" t="s">
        <f>=HYPERLINK("https://leilaoonline.net/lote/detalhe/267627", "Motor diesel Rhino 6 Cilindros para Escavadeira New Holland E385")</f>
      </c>
      <c r="C137" s="4" t="inlineStr">
        <is>
          <t>Não vendido</t>
        </is>
      </c>
      <c r="D137" s="4" t="inlineStr">
        <is>
          <t>0</t>
        </is>
      </c>
      <c r="E137" s="5" t="inlineStr">
        <is>
          <t>19.000,00</t>
        </is>
      </c>
      <c r="F137" s="4" t="inlineStr">
        <is>
          <t>500.00</t>
        </is>
      </c>
    </row>
    <row collapsed="false" customFormat="false" customHeight="false" hidden="false" ht="12.1" outlineLevel="0" r="138">
      <c r="A138" s="5" t="s">
        <f>=HYPERLINK("https://leilaoonline.net/lote/detalhe/267628", "6116")</f>
      </c>
      <c r="B138" s="4" t="s">
        <f>=HYPERLINK("https://leilaoonline.net/lote/detalhe/267628", " Aprox. 37 unidades de Punhos para Perfuratriz e Bitz Botão. Veja especificações")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11.000,00</t>
        </is>
      </c>
      <c r="F138" s="4" t="inlineStr">
        <is>
          <t>200.00</t>
        </is>
      </c>
    </row>
    <row collapsed="false" customFormat="false" customHeight="false" hidden="false" ht="12.1" outlineLevel="0" r="139">
      <c r="A139" s="5" t="s">
        <f>=HYPERLINK("https://leilaoonline.net/lote/detalhe/267686", "6120")</f>
      </c>
      <c r="B139" s="4" t="s">
        <f>=HYPERLINK("https://leilaoonline.net/lote/detalhe/267686", "Dobradiças aprox 10 mil unid")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1.500,00</t>
        </is>
      </c>
      <c r="F139" s="4" t="inlineStr">
        <is>
          <t>200.00</t>
        </is>
      </c>
    </row>
    <row collapsed="false" customFormat="false" customHeight="false" hidden="false" ht="12.1" outlineLevel="0" r="140">
      <c r="A140" s="5" t="s">
        <f>=HYPERLINK("https://leilaoonline.net/lote/detalhe/267687", "6121")</f>
      </c>
      <c r="B140" s="4" t="s">
        <f>=HYPERLINK("https://leilaoonline.net/lote/detalhe/267687", "Dobradiças aprox 10 mil unid")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1.500,00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=HYPERLINK("https://leilaoonline.net/lote/detalhe/267688", "6122")</f>
      </c>
      <c r="B141" s="4" t="s">
        <f>=HYPERLINK("https://leilaoonline.net/lote/detalhe/267688", "Caixa Pallet 80x80x65 cm  marca John Deere PY2215")</f>
      </c>
      <c r="C141" s="4" t="inlineStr">
        <is>
          <t>Não vendido</t>
        </is>
      </c>
      <c r="D141" s="4" t="inlineStr">
        <is>
          <t>0</t>
        </is>
      </c>
      <c r="E141" s="5" t="inlineStr">
        <is>
          <t>500,00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=HYPERLINK("https://leilaoonline.net/lote/detalhe/267651", "6200")</f>
      </c>
      <c r="B142" s="4" t="s">
        <f>=HYPERLINK("https://leilaoonline.net/lote/detalhe/267651", " 02 Unidades de Resfriadores em aço inox para refrigerante ")</f>
      </c>
      <c r="C142" s="4" t="inlineStr">
        <is>
          <t>Não vendido</t>
        </is>
      </c>
      <c r="D142" s="4" t="inlineStr">
        <is>
          <t>0</t>
        </is>
      </c>
      <c r="E142" s="5" t="inlineStr">
        <is>
          <t>18.000,00</t>
        </is>
      </c>
      <c r="F142" s="4" t="inlineStr">
        <is>
          <t>500.00</t>
        </is>
      </c>
    </row>
    <row collapsed="false" customFormat="false" customHeight="false" hidden="false" ht="12.1" outlineLevel="0" r="143">
      <c r="A143" s="5" t="s">
        <f>=HYPERLINK("https://leilaoonline.net/lote/detalhe/267650", "6201")</f>
      </c>
      <c r="B143" s="4" t="s">
        <f>=HYPERLINK("https://leilaoonline.net/lote/detalhe/267650", " 02 Carregadores de bateria – marca Adelco ")</f>
      </c>
      <c r="C143" s="4" t="inlineStr">
        <is>
          <t>Não vendido</t>
        </is>
      </c>
      <c r="D143" s="4" t="inlineStr">
        <is>
          <t>0</t>
        </is>
      </c>
      <c r="E143" s="5" t="inlineStr">
        <is>
          <t>6.000,00</t>
        </is>
      </c>
      <c r="F143" s="4" t="inlineStr">
        <is>
          <t>500.00</t>
        </is>
      </c>
    </row>
    <row collapsed="false" customFormat="false" customHeight="false" hidden="false" ht="12.1" outlineLevel="0" r="144">
      <c r="A144" s="5" t="s">
        <f>=HYPERLINK("https://leilaoonline.net/lote/detalhe/267653", "6203")</f>
      </c>
      <c r="B144" s="4" t="s">
        <f>=HYPERLINK("https://leilaoonline.net/lote/detalhe/267653", " 25 conjuntos de rodas e pneus 295 – seminovos em ótimo estado ")</f>
      </c>
      <c r="C144" s="4" t="inlineStr">
        <is>
          <t>Não vendido</t>
        </is>
      </c>
      <c r="D144" s="4" t="inlineStr">
        <is>
          <t>0</t>
        </is>
      </c>
      <c r="E144" s="5" t="inlineStr">
        <is>
          <t>30.000,00</t>
        </is>
      </c>
      <c r="F144" s="4" t="inlineStr">
        <is>
          <t>500.00</t>
        </is>
      </c>
    </row>
    <row collapsed="false" customFormat="false" customHeight="false" hidden="false" ht="12.1" outlineLevel="0" r="145">
      <c r="A145" s="5" t="s">
        <f>=HYPERLINK("https://leilaoonline.net/lote/detalhe/267670", "6501")</f>
      </c>
      <c r="B145" s="4" t="s">
        <f>=HYPERLINK("https://leilaoonline.net/lote/detalhe/267670", " Gerador de Fluxo de Ar Modelo GF-2000")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150,00</t>
        </is>
      </c>
      <c r="F145" s="4" t="inlineStr">
        <is>
          <t>50.00</t>
        </is>
      </c>
    </row>
    <row collapsed="false" customFormat="false" customHeight="false" hidden="false" ht="12.1" outlineLevel="0" r="146">
      <c r="A146" s="5" t="s">
        <f>=HYPERLINK("https://leilaoonline.net/lote/detalhe/267657", "6502")</f>
      </c>
      <c r="B146" s="4" t="s">
        <f>=HYPERLINK("https://leilaoonline.net/lote/detalhe/267657", " Gerador de Fluxo de Ar Modelo GF-2000")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150,00</t>
        </is>
      </c>
      <c r="F146" s="4" t="inlineStr">
        <is>
          <t>50.00</t>
        </is>
      </c>
    </row>
    <row collapsed="false" customFormat="false" customHeight="false" hidden="false" ht="12.1" outlineLevel="0" r="147">
      <c r="A147" s="5" t="s">
        <f>=HYPERLINK("https://leilaoonline.net/lote/detalhe/267668", "6503")</f>
      </c>
      <c r="B147" s="4" t="s">
        <f>=HYPERLINK("https://leilaoonline.net/lote/detalhe/267668", " Gerador de Fluxo de Ar Modelo GF-2000")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150,00</t>
        </is>
      </c>
      <c r="F147" s="4" t="inlineStr">
        <is>
          <t>50.00</t>
        </is>
      </c>
    </row>
    <row collapsed="false" customFormat="false" customHeight="false" hidden="false" ht="12.1" outlineLevel="0" r="148">
      <c r="A148" s="5" t="s">
        <f>=HYPERLINK("https://leilaoonline.net/lote/detalhe/267659", "6504")</f>
      </c>
      <c r="B148" s="4" t="s">
        <f>=HYPERLINK("https://leilaoonline.net/lote/detalhe/267659", " Gerador de Fluxo de Ar Modelo GF-2000")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150,00</t>
        </is>
      </c>
      <c r="F148" s="4" t="inlineStr">
        <is>
          <t>50.00</t>
        </is>
      </c>
    </row>
    <row collapsed="false" customFormat="false" customHeight="false" hidden="false" ht="12.1" outlineLevel="0" r="149">
      <c r="A149" s="5" t="s">
        <f>=HYPERLINK("https://leilaoonline.net/lote/detalhe/267658", "6506")</f>
      </c>
      <c r="B149" s="4" t="s">
        <f>=HYPERLINK("https://leilaoonline.net/lote/detalhe/267658", " Gerador de Fluxo de Ar Modelo GF-2000")</f>
      </c>
      <c r="C149" s="4" t="inlineStr">
        <is>
          <t>Não vendido</t>
        </is>
      </c>
      <c r="D149" s="4" t="inlineStr">
        <is>
          <t>0</t>
        </is>
      </c>
      <c r="E149" s="5" t="inlineStr">
        <is>
          <t>150,00</t>
        </is>
      </c>
      <c r="F149" s="4" t="inlineStr">
        <is>
          <t>50.00</t>
        </is>
      </c>
    </row>
    <row collapsed="false" customFormat="false" customHeight="false" hidden="false" ht="12.1" outlineLevel="0" r="150">
      <c r="A150" s="5" t="s">
        <f>=HYPERLINK("https://leilaoonline.net/lote/detalhe/267661", "6507")</f>
      </c>
      <c r="B150" s="4" t="s">
        <f>=HYPERLINK("https://leilaoonline.net/lote/detalhe/267661", " Gerador de Fluxo de Ar Modelo GF-2000")</f>
      </c>
      <c r="C150" s="4" t="inlineStr">
        <is>
          <t>Não vendido</t>
        </is>
      </c>
      <c r="D150" s="4" t="inlineStr">
        <is>
          <t>0</t>
        </is>
      </c>
      <c r="E150" s="5" t="inlineStr">
        <is>
          <t>150,00</t>
        </is>
      </c>
      <c r="F150" s="4" t="inlineStr">
        <is>
          <t>50.00</t>
        </is>
      </c>
    </row>
    <row collapsed="false" customFormat="false" customHeight="false" hidden="false" ht="12.1" outlineLevel="0" r="151">
      <c r="A151" s="5" t="s">
        <f>=HYPERLINK("https://leilaoonline.net/lote/detalhe/267663", "6508")</f>
      </c>
      <c r="B151" s="4" t="s">
        <f>=HYPERLINK("https://leilaoonline.net/lote/detalhe/267663", " Gerador de Fluxo de Ar Modelo GF-2000")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150,00</t>
        </is>
      </c>
      <c r="F151" s="4" t="inlineStr">
        <is>
          <t>50.00</t>
        </is>
      </c>
    </row>
    <row collapsed="false" customFormat="false" customHeight="false" hidden="false" ht="12.1" outlineLevel="0" r="152">
      <c r="A152" s="5" t="s">
        <f>=HYPERLINK("https://leilaoonline.net/lote/detalhe/267660", "6509")</f>
      </c>
      <c r="B152" s="4" t="s">
        <f>=HYPERLINK("https://leilaoonline.net/lote/detalhe/267660", " Gerador de Fluxo de Ar Modelo GF-2000")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150,00</t>
        </is>
      </c>
      <c r="F152" s="4" t="inlineStr">
        <is>
          <t>50.00</t>
        </is>
      </c>
    </row>
    <row collapsed="false" customFormat="false" customHeight="false" hidden="false" ht="12.1" outlineLevel="0" r="153">
      <c r="A153" s="5" t="s">
        <f>=HYPERLINK("https://leilaoonline.net/lote/detalhe/267672", "6510")</f>
      </c>
      <c r="B153" s="4" t="s">
        <f>=HYPERLINK("https://leilaoonline.net/lote/detalhe/267672", " Gerador de Fluxo de Ar Modelo GF-2000")</f>
      </c>
      <c r="C153" s="4" t="inlineStr">
        <is>
          <t>Não vendido</t>
        </is>
      </c>
      <c r="D153" s="4" t="inlineStr">
        <is>
          <t>0</t>
        </is>
      </c>
      <c r="E153" s="5" t="inlineStr">
        <is>
          <t>150,00</t>
        </is>
      </c>
      <c r="F153" s="4" t="inlineStr">
        <is>
          <t>50.00</t>
        </is>
      </c>
    </row>
    <row collapsed="false" customFormat="false" customHeight="false" hidden="false" ht="12.1" outlineLevel="0" r="154">
      <c r="A154" s="5" t="s">
        <f>=HYPERLINK("https://leilaoonline.net/lote/detalhe/267662", "6511")</f>
      </c>
      <c r="B154" s="4" t="s">
        <f>=HYPERLINK("https://leilaoonline.net/lote/detalhe/267662", " Gerador de Fluxo de Ar Modelo GF-2000")</f>
      </c>
      <c r="C154" s="4" t="inlineStr">
        <is>
          <t>Não vendido</t>
        </is>
      </c>
      <c r="D154" s="4" t="inlineStr">
        <is>
          <t>0</t>
        </is>
      </c>
      <c r="E154" s="5" t="inlineStr">
        <is>
          <t>150,00</t>
        </is>
      </c>
      <c r="F154" s="4" t="inlineStr">
        <is>
          <t>50.00</t>
        </is>
      </c>
    </row>
    <row collapsed="false" customFormat="false" customHeight="false" hidden="false" ht="12.1" outlineLevel="0" r="155">
      <c r="A155" s="5" t="s">
        <f>=HYPERLINK("https://leilaoonline.net/lote/detalhe/267671", "6512")</f>
      </c>
      <c r="B155" s="4" t="s">
        <f>=HYPERLINK("https://leilaoonline.net/lote/detalhe/267671", " Gerador de Fluxo de Ar Modelo GF-2000")</f>
      </c>
      <c r="C155" s="4" t="inlineStr">
        <is>
          <t>Não vendido</t>
        </is>
      </c>
      <c r="D155" s="4" t="inlineStr">
        <is>
          <t>0</t>
        </is>
      </c>
      <c r="E155" s="5" t="inlineStr">
        <is>
          <t>150,00</t>
        </is>
      </c>
      <c r="F155" s="4" t="inlineStr">
        <is>
          <t>50.00</t>
        </is>
      </c>
    </row>
    <row collapsed="false" customFormat="false" customHeight="false" hidden="false" ht="12.1" outlineLevel="0" r="156">
      <c r="A156" s="5" t="s">
        <f>=HYPERLINK("https://leilaoonline.net/lote/detalhe/267667", "6513")</f>
      </c>
      <c r="B156" s="4" t="s">
        <f>=HYPERLINK("https://leilaoonline.net/lote/detalhe/267667", " Gerador de Fluxo de Ar Modelo GF-2000")</f>
      </c>
      <c r="C156" s="4" t="inlineStr">
        <is>
          <t>Não vendido</t>
        </is>
      </c>
      <c r="D156" s="4" t="inlineStr">
        <is>
          <t>0</t>
        </is>
      </c>
      <c r="E156" s="5" t="inlineStr">
        <is>
          <t>150,00</t>
        </is>
      </c>
      <c r="F156" s="4" t="inlineStr">
        <is>
          <t>50.00</t>
        </is>
      </c>
    </row>
    <row collapsed="false" customFormat="false" customHeight="false" hidden="false" ht="12.1" outlineLevel="0" r="157">
      <c r="A157" s="5" t="s">
        <f>=HYPERLINK("https://leilaoonline.net/lote/detalhe/267666", "6514")</f>
      </c>
      <c r="B157" s="4" t="s">
        <f>=HYPERLINK("https://leilaoonline.net/lote/detalhe/267666", " Gerador de Fluxo de Ar Modelo GF-2000")</f>
      </c>
      <c r="C157" s="4" t="inlineStr">
        <is>
          <t>Não vendido</t>
        </is>
      </c>
      <c r="D157" s="4" t="inlineStr">
        <is>
          <t>0</t>
        </is>
      </c>
      <c r="E157" s="5" t="inlineStr">
        <is>
          <t>150,00</t>
        </is>
      </c>
      <c r="F157" s="4" t="inlineStr">
        <is>
          <t>50.00</t>
        </is>
      </c>
    </row>
    <row collapsed="false" customFormat="false" customHeight="false" hidden="false" ht="12.1" outlineLevel="0" r="158">
      <c r="A158" s="5" t="s">
        <f>=HYPERLINK("https://leilaoonline.net/lote/detalhe/267665", "6515")</f>
      </c>
      <c r="B158" s="4" t="s">
        <f>=HYPERLINK("https://leilaoonline.net/lote/detalhe/267665", " Gerador de Fluxo de Ar Modelo GF-2000")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150,00</t>
        </is>
      </c>
      <c r="F158" s="4" t="inlineStr">
        <is>
          <t>50.00</t>
        </is>
      </c>
    </row>
    <row collapsed="false" customFormat="false" customHeight="false" hidden="false" ht="12.1" outlineLevel="0" r="159">
      <c r="A159" s="5" t="s">
        <f>=HYPERLINK("https://leilaoonline.net/lote/detalhe/267664", "6516")</f>
      </c>
      <c r="B159" s="4" t="s">
        <f>=HYPERLINK("https://leilaoonline.net/lote/detalhe/267664", " Gerador de Fluxo de Ar Modelo GF-2000")</f>
      </c>
      <c r="C159" s="4" t="inlineStr">
        <is>
          <t>Não vendido</t>
        </is>
      </c>
      <c r="D159" s="4" t="inlineStr">
        <is>
          <t>0</t>
        </is>
      </c>
      <c r="E159" s="5" t="inlineStr">
        <is>
          <t>150,00</t>
        </is>
      </c>
      <c r="F159" s="4" t="inlineStr">
        <is>
          <t>50.00</t>
        </is>
      </c>
    </row>
    <row collapsed="false" customFormat="false" customHeight="false" hidden="false" ht="12.1" outlineLevel="0" r="160">
      <c r="A160" s="5" t="s">
        <f>=HYPERLINK("https://leilaoonline.net/lote/detalhe/267669", "6517")</f>
      </c>
      <c r="B160" s="4" t="s">
        <f>=HYPERLINK("https://leilaoonline.net/lote/detalhe/267669", " Gerador de Fluxo de Ar Modelo GF-2000")</f>
      </c>
      <c r="C160" s="4" t="inlineStr">
        <is>
          <t>Não vendido</t>
        </is>
      </c>
      <c r="D160" s="4" t="inlineStr">
        <is>
          <t>0</t>
        </is>
      </c>
      <c r="E160" s="5" t="inlineStr">
        <is>
          <t>150,00</t>
        </is>
      </c>
      <c r="F160" s="4" t="inlineStr">
        <is>
          <t>50.00</t>
        </is>
      </c>
    </row>
    <row collapsed="false" customFormat="false" customHeight="false" hidden="false" ht="12.1" outlineLevel="0" r="161">
      <c r="A161" s="5" t="s">
        <f>=HYPERLINK("https://leilaoonline.net/lote/detalhe/267719", "6518")</f>
      </c>
      <c r="B161" s="4" t="s">
        <f>=HYPERLINK("https://leilaoonline.net/lote/detalhe/267719", "Grupo Gerador de energia 50 kVa Motor Detroit 4 cilindros. Diesel")</f>
      </c>
      <c r="C161" s="4" t="inlineStr">
        <is>
          <t>Não vendido</t>
        </is>
      </c>
      <c r="D161" s="4" t="inlineStr">
        <is>
          <t>0</t>
        </is>
      </c>
      <c r="E161" s="5" t="inlineStr">
        <is>
          <t>9.000,00</t>
        </is>
      </c>
      <c r="F161" s="4" t="inlineStr">
        <is>
          <t>500.00</t>
        </is>
      </c>
    </row>
    <row collapsed="false" customFormat="false" customHeight="false" hidden="false" ht="12.1" outlineLevel="0" r="162">
      <c r="A162" s="5" t="s">
        <f>=HYPERLINK("https://leilaoonline.net/lote/detalhe/267709", "7002")</f>
      </c>
      <c r="B162" s="4" t="s">
        <f>=HYPERLINK("https://leilaoonline.net/lote/detalhe/267709", "MÁQUINA DE CAFÉ ITALIANA 2 BICOS")</f>
      </c>
      <c r="C162" s="4" t="inlineStr">
        <is>
          <t>Não vendido</t>
        </is>
      </c>
      <c r="D162" s="4" t="inlineStr">
        <is>
          <t>0</t>
        </is>
      </c>
      <c r="E162" s="5" t="inlineStr">
        <is>
          <t>22.000,00</t>
        </is>
      </c>
      <c r="F162" s="4" t="inlineStr">
        <is>
          <t>500.00</t>
        </is>
      </c>
    </row>
    <row collapsed="false" customFormat="false" customHeight="false" hidden="false" ht="12.1" outlineLevel="0" r="163">
      <c r="A163" s="5" t="s">
        <f>=HYPERLINK("https://leilaoonline.net/lote/detalhe/267705", "7004")</f>
      </c>
      <c r="B163" s="4" t="s">
        <f>=HYPERLINK("https://leilaoonline.net/lote/detalhe/267705",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3" s="4" t="inlineStr">
        <is>
          <t>Não vendido</t>
        </is>
      </c>
      <c r="D163" s="4" t="inlineStr">
        <is>
          <t>0</t>
        </is>
      </c>
      <c r="E163" s="5" t="inlineStr">
        <is>
          <t>500,00</t>
        </is>
      </c>
      <c r="F163" s="4" t="inlineStr">
        <is>
          <t>100.00</t>
        </is>
      </c>
    </row>
    <row collapsed="false" customFormat="false" customHeight="false" hidden="false" ht="12.1" outlineLevel="0" r="164">
      <c r="A164" s="5" t="s">
        <f>=HYPERLINK("https://leilaoonline.net/lote/detalhe/267706", "7005")</f>
      </c>
      <c r="B164" s="4" t="s">
        <f>=HYPERLINK("https://leilaoonline.net/lote/detalhe/267706",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4" s="4" t="inlineStr">
        <is>
          <t>Não vendido</t>
        </is>
      </c>
      <c r="D164" s="4" t="inlineStr">
        <is>
          <t>0</t>
        </is>
      </c>
      <c r="E164" s="5" t="inlineStr">
        <is>
          <t>500,00</t>
        </is>
      </c>
      <c r="F164" s="4" t="inlineStr">
        <is>
          <t>100.00</t>
        </is>
      </c>
    </row>
    <row collapsed="false" customFormat="false" customHeight="false" hidden="false" ht="12.1" outlineLevel="0" r="165">
      <c r="A165" s="5" t="s">
        <f>=HYPERLINK("https://leilaoonline.net/lote/detalhe/267707", "7006")</f>
      </c>
      <c r="B165" s="4" t="s">
        <f>=HYPERLINK("https://leilaoonline.net/lote/detalhe/267707",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5" s="4" t="inlineStr">
        <is>
          <t>Não vendido</t>
        </is>
      </c>
      <c r="D165" s="4" t="inlineStr">
        <is>
          <t>0</t>
        </is>
      </c>
      <c r="E165" s="5" t="inlineStr">
        <is>
          <t>500,00</t>
        </is>
      </c>
      <c r="F165" s="4" t="inlineStr">
        <is>
          <t>100.00</t>
        </is>
      </c>
    </row>
    <row collapsed="false" customFormat="false" customHeight="false" hidden="false" ht="12.1" outlineLevel="0" r="166">
      <c r="A166" s="5" t="s">
        <f>=HYPERLINK("https://leilaoonline.net/lote/detalhe/267708", "7007")</f>
      </c>
      <c r="B166" s="4" t="s">
        <f>=HYPERLINK("https://leilaoonline.net/lote/detalhe/267708",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6" s="4" t="inlineStr">
        <is>
          <t>Não vendido</t>
        </is>
      </c>
      <c r="D166" s="4" t="inlineStr">
        <is>
          <t>0</t>
        </is>
      </c>
      <c r="E166" s="5" t="inlineStr">
        <is>
          <t>500,00</t>
        </is>
      </c>
      <c r="F166" s="4" t="inlineStr">
        <is>
          <t>100.00</t>
        </is>
      </c>
    </row>
    <row collapsed="false" customFormat="false" customHeight="false" hidden="false" ht="12.1" outlineLevel="0" r="167">
      <c r="A167" s="5" t="s">
        <f>=HYPERLINK("https://leilaoonline.net/lote/detalhe/267679", "7008")</f>
      </c>
      <c r="B167" s="4" t="s">
        <f>=HYPERLINK("https://leilaoonline.net/lote/detalhe/267679", " Relógio de Ponto Dimep Smart Point Biométrico FS-01 - Alimentação: - Fonte chaveada Full Range; - Entrada: 100-240 v, 50-60Hz; - Saída: 09 v 1,5 A; - Consumo: 15 w. Dimensões Aproximadas: - Largura: 168 mm - Altura: 268 mm - Profundidade: 94 mm - Peso: 0,6 Kg")</f>
      </c>
      <c r="C167" s="4" t="inlineStr">
        <is>
          <t>Não vendido</t>
        </is>
      </c>
      <c r="D167" s="4" t="inlineStr">
        <is>
          <t>0</t>
        </is>
      </c>
      <c r="E167" s="5" t="inlineStr">
        <is>
          <t>500,00</t>
        </is>
      </c>
      <c r="F167" s="4" t="inlineStr">
        <is>
          <t>100.00</t>
        </is>
      </c>
    </row>
    <row collapsed="false" customFormat="false" customHeight="false" hidden="false" ht="12.1" outlineLevel="0" r="168">
      <c r="A168" s="5" t="s">
        <f>=HYPERLINK("https://leilaoonline.net/lote/detalhe/267678", "7010")</f>
      </c>
      <c r="B168" s="4" t="s">
        <f>=HYPERLINK("https://leilaoonline.net/lote/detalhe/267678", " FORNO TURBO ELÉTRICO GPANIS 10 ASSADEIRAS - Versão de 10 Esteiras 380V Trifásico; Vedação da porta em borracha 100% siliconada de fácil substituição; Rodízios reforçados para locomoção, sendo 2 com travas; Amperagem: 49.2 A; Consumo monofásico: 13 kW/h; Potência: 18,7 KW. Medidas Do Forno: Altura: ")</f>
      </c>
      <c r="C168" s="4" t="inlineStr">
        <is>
          <t>Não vendido</t>
        </is>
      </c>
      <c r="D168" s="4" t="inlineStr">
        <is>
          <t>0</t>
        </is>
      </c>
      <c r="E168" s="5" t="inlineStr">
        <is>
          <t>4.250,00</t>
        </is>
      </c>
      <c r="F168" s="4" t="inlineStr">
        <is>
          <t>350.00</t>
        </is>
      </c>
    </row>
    <row collapsed="false" customFormat="false" customHeight="false" hidden="false" ht="12.1" outlineLevel="0" r="169">
      <c r="A169" s="5" t="s">
        <f>=HYPERLINK("https://leilaoonline.net/lote/detalhe/267681", "7011")</f>
      </c>
      <c r="B169" s="4" t="s">
        <f>=HYPERLINK("https://leilaoonline.net/lote/detalhe/267681", "MULT-GRILL BACON 220V")</f>
      </c>
      <c r="C169" s="4" t="inlineStr">
        <is>
          <t>Não vendido</t>
        </is>
      </c>
      <c r="D169" s="4" t="inlineStr">
        <is>
          <t>0</t>
        </is>
      </c>
      <c r="E169" s="5" t="inlineStr">
        <is>
          <t>2.500,00</t>
        </is>
      </c>
      <c r="F169" s="4" t="inlineStr">
        <is>
          <t>250.00</t>
        </is>
      </c>
    </row>
    <row collapsed="false" customFormat="false" customHeight="false" hidden="false" ht="12.1" outlineLevel="0" r="170">
      <c r="A170" s="5" t="s">
        <f>=HYPERLINK("https://leilaoonline.net/lote/detalhe/267682", "7012")</f>
      </c>
      <c r="B170" s="4" t="s">
        <f>=HYPERLINK("https://leilaoonline.net/lote/detalhe/267682", "10 UN.  FECHADURAS ELETROMAGNETICAS GEM-800")</f>
      </c>
      <c r="C170" s="4" t="inlineStr">
        <is>
          <t>Não vendido</t>
        </is>
      </c>
      <c r="D170" s="4" t="inlineStr">
        <is>
          <t>0</t>
        </is>
      </c>
      <c r="E170" s="5" t="inlineStr">
        <is>
          <t>800,00</t>
        </is>
      </c>
      <c r="F170" s="4" t="inlineStr">
        <is>
          <t>100.00</t>
        </is>
      </c>
    </row>
    <row collapsed="false" customFormat="false" customHeight="false" hidden="false" ht="12.1" outlineLevel="0" r="171">
      <c r="A171" s="5" t="s">
        <f>=HYPERLINK("https://leilaoonline.net/lote/detalhe/267683", "7013")</f>
      </c>
      <c r="B171" s="4" t="s">
        <f>=HYPERLINK("https://leilaoonline.net/lote/detalhe/267683", "APROX.. 38 UN. CONTROLE DE ACESSO-LEITOR AUTONOMO ASSA ABLOY V-KPRIL")</f>
      </c>
      <c r="C171" s="4" t="inlineStr">
        <is>
          <t>Não vendido</t>
        </is>
      </c>
      <c r="D171" s="4" t="inlineStr">
        <is>
          <t>0</t>
        </is>
      </c>
      <c r="E171" s="5" t="inlineStr">
        <is>
          <t>1.800,00</t>
        </is>
      </c>
      <c r="F171" s="4" t="inlineStr">
        <is>
          <t>100.00</t>
        </is>
      </c>
    </row>
    <row collapsed="false" customFormat="false" customHeight="false" hidden="false" ht="12.1" outlineLevel="0" r="172">
      <c r="A172" s="5" t="s">
        <f>=HYPERLINK("https://leilaoonline.net/lote/detalhe/267631", "7014")</f>
      </c>
      <c r="B172" s="4" t="s">
        <f>=HYPERLINK("https://leilaoonline.net/lote/detalhe/267631", "CARRETA REBOQUE BAÚ ANO 2022 (SEM  USO)")</f>
      </c>
      <c r="C172" s="4" t="inlineStr">
        <is>
          <t>Não vendido</t>
        </is>
      </c>
      <c r="D172" s="4" t="inlineStr">
        <is>
          <t>0</t>
        </is>
      </c>
      <c r="E172" s="5" t="inlineStr">
        <is>
          <t>8.500,00</t>
        </is>
      </c>
      <c r="F172" s="4" t="inlineStr">
        <is>
          <t>250.00</t>
        </is>
      </c>
    </row>
    <row collapsed="false" customFormat="false" customHeight="false" hidden="false" ht="12.1" outlineLevel="0" r="173">
      <c r="A173" s="5" t="s">
        <f>=HYPERLINK("https://leilaoonline.net/lote/detalhe/267710", "7015")</f>
      </c>
      <c r="B173" s="4" t="s">
        <f>=HYPERLINK("https://leilaoonline.net/lote/detalhe/267710", "MASSEIRA PERFECTA PARA 25KG DE MASSA, PADARIA, CONFEITARIA.  - 220V ")</f>
      </c>
      <c r="C173" s="4" t="inlineStr">
        <is>
          <t>Não vendido</t>
        </is>
      </c>
      <c r="D173" s="4" t="inlineStr">
        <is>
          <t>0</t>
        </is>
      </c>
      <c r="E173" s="5" t="inlineStr">
        <is>
          <t>4.800,00</t>
        </is>
      </c>
      <c r="F173" s="4" t="inlineStr">
        <is>
          <t>350.00</t>
        </is>
      </c>
    </row>
    <row collapsed="false" customFormat="false" customHeight="false" hidden="false" ht="12.1" outlineLevel="0" r="174">
      <c r="A174" s="5" t="s">
        <f>=HYPERLINK("https://leilaoonline.net/lote/detalhe/267711", "7016")</f>
      </c>
      <c r="B174" s="4" t="s">
        <f>=HYPERLINK("https://leilaoonline.net/lote/detalhe/267711", " CHOCOLATEIRA IBBL 5 LITROS PRETO 220V ")</f>
      </c>
      <c r="C174" s="4" t="inlineStr">
        <is>
          <t>Não vendido</t>
        </is>
      </c>
      <c r="D174" s="4" t="inlineStr">
        <is>
          <t>0</t>
        </is>
      </c>
      <c r="E174" s="5" t="inlineStr">
        <is>
          <t>2.500,00</t>
        </is>
      </c>
      <c r="F174" s="4" t="inlineStr">
        <is>
          <t>200.00</t>
        </is>
      </c>
    </row>
    <row collapsed="false" customFormat="false" customHeight="false" hidden="false" ht="12.1" outlineLevel="0" r="175">
      <c r="A175" s="5" t="s">
        <f>=HYPERLINK("https://leilaoonline.net/lote/detalhe/267712", "7017")</f>
      </c>
      <c r="B175" s="4" t="s">
        <f>=HYPERLINK("https://leilaoonline.net/lote/detalhe/267712", "MÁQUINA DE CAFÉ INOX, 2 BICOS")</f>
      </c>
      <c r="C175" s="4" t="inlineStr">
        <is>
          <t>Não vendido</t>
        </is>
      </c>
      <c r="D175" s="4" t="inlineStr">
        <is>
          <t>0</t>
        </is>
      </c>
      <c r="E175" s="5" t="inlineStr">
        <is>
          <t>9.500,00</t>
        </is>
      </c>
      <c r="F175" s="4" t="inlineStr">
        <is>
          <t>350.00</t>
        </is>
      </c>
    </row>
    <row collapsed="false" customFormat="false" customHeight="false" hidden="false" ht="12.1" outlineLevel="0" r="176">
      <c r="A176" s="5" t="s">
        <f>=HYPERLINK("https://leilaoonline.net/lote/detalhe/267722", "7018")</f>
      </c>
      <c r="B176" s="4" t="s">
        <f>=HYPERLINK("https://leilaoonline.net/lote/detalhe/267722", "7 MÁQUINAS DE AÇAÍ ARPIFRIO (NO ESTADO QUE SE ENCONTRA E COM AVARIAS)")</f>
      </c>
      <c r="C176" s="4" t="inlineStr">
        <is>
          <t>Não vendido</t>
        </is>
      </c>
      <c r="D176" s="4" t="inlineStr">
        <is>
          <t>0</t>
        </is>
      </c>
      <c r="E176" s="5" t="inlineStr">
        <is>
          <t>45.000,00</t>
        </is>
      </c>
      <c r="F176" s="4" t="inlineStr">
        <is>
          <t>250.00</t>
        </is>
      </c>
    </row>
    <row collapsed="false" customFormat="false" customHeight="false" hidden="false" ht="12.1" outlineLevel="0" r="177">
      <c r="A177" s="5" t="s">
        <f>=HYPERLINK("https://leilaoonline.net/lote/detalhe/267723", "7019")</f>
      </c>
      <c r="B177" s="4" t="s">
        <f>=HYPERLINK("https://leilaoonline.net/lote/detalhe/267723", "CILINDRO BRAESI USADO ")</f>
      </c>
      <c r="C177" s="4" t="inlineStr">
        <is>
          <t>Não vendido</t>
        </is>
      </c>
      <c r="D177" s="4" t="inlineStr">
        <is>
          <t>0</t>
        </is>
      </c>
      <c r="E177" s="5" t="inlineStr">
        <is>
          <t>4.900,00</t>
        </is>
      </c>
      <c r="F177" s="4" t="inlineStr">
        <is>
          <t>250.00</t>
        </is>
      </c>
    </row>
    <row collapsed="false" customFormat="false" customHeight="false" hidden="false" ht="12.1" outlineLevel="0" r="178">
      <c r="A178" s="5" t="s">
        <f>=HYPERLINK("https://leilaoonline.net/lote/detalhe/267642", "7040")</f>
      </c>
      <c r="B178" s="4" t="s">
        <f>=HYPERLINK("https://leilaoonline.net/lote/detalhe/267642", "Dois Rompedores Montamber SC-36 ano 2011. SEM USO")</f>
      </c>
      <c r="C178" s="4" t="inlineStr">
        <is>
          <t>Não vendido</t>
        </is>
      </c>
      <c r="D178" s="4" t="inlineStr">
        <is>
          <t>0</t>
        </is>
      </c>
      <c r="E178" s="5" t="inlineStr">
        <is>
          <t>15.000,00</t>
        </is>
      </c>
      <c r="F178" s="4" t="inlineStr">
        <is>
          <t>750.00</t>
        </is>
      </c>
    </row>
    <row collapsed="false" customFormat="false" customHeight="false" hidden="false" ht="12.1" outlineLevel="0" r="179">
      <c r="A179" s="5" t="s">
        <f>=HYPERLINK("https://leilaoonline.net/lote/detalhe/267695", "7044")</f>
      </c>
      <c r="B179" s="4" t="s">
        <f>=HYPERLINK("https://leilaoonline.net/lote/detalhe/267695", " 03 UN. ROLAMENTO DE GIRO ( SEM USO/NO ESTADO)")</f>
      </c>
      <c r="C179" s="4" t="inlineStr">
        <is>
          <t>Não vendido</t>
        </is>
      </c>
      <c r="D179" s="4" t="inlineStr">
        <is>
          <t>0</t>
        </is>
      </c>
      <c r="E179" s="5" t="inlineStr">
        <is>
          <t>22.000,00</t>
        </is>
      </c>
      <c r="F179" s="4" t="inlineStr">
        <is>
          <t>500.00</t>
        </is>
      </c>
    </row>
    <row collapsed="false" customFormat="false" customHeight="false" hidden="false" ht="12.1" outlineLevel="0" r="180">
      <c r="A180" s="5" t="s">
        <f>=HYPERLINK("https://leilaoonline.net/lote/detalhe/267694", "7045")</f>
      </c>
      <c r="B180" s="4" t="s">
        <f>=HYPERLINK("https://leilaoonline.net/lote/detalhe/267694", " 06 UN. REDUTORES USADOS 1X60 - PARA MOTOR 50HP PRÓPRIO ( PARA EXTRSÃO PARA FAZER CANOS)")</f>
      </c>
      <c r="C180" s="4" t="inlineStr">
        <is>
          <t>Não vendido</t>
        </is>
      </c>
      <c r="D180" s="4" t="inlineStr">
        <is>
          <t>0</t>
        </is>
      </c>
      <c r="E180" s="5" t="inlineStr">
        <is>
          <t>85.000,00</t>
        </is>
      </c>
      <c r="F180" s="4" t="inlineStr">
        <is>
          <t>1000.00</t>
        </is>
      </c>
    </row>
    <row collapsed="false" customFormat="false" customHeight="false" hidden="false" ht="12.1" outlineLevel="0" r="181">
      <c r="A181" s="5" t="s">
        <f>=HYPERLINK("https://leilaoonline.net/lote/detalhe/267691", "7046")</f>
      </c>
      <c r="B181" s="4" t="s">
        <f>=HYPERLINK("https://leilaoonline.net/lote/detalhe/267691", " SOPRADOR MARCA ARZEN (SEM USO) - GM315M3 MIN. / MOTOR WEG 350 CV RPM 1190 - 440 VOLTS.")</f>
      </c>
      <c r="C181" s="4" t="inlineStr">
        <is>
          <t>Não vendido</t>
        </is>
      </c>
      <c r="D181" s="4" t="inlineStr">
        <is>
          <t>0</t>
        </is>
      </c>
      <c r="E181" s="5" t="inlineStr">
        <is>
          <t>150.000,00</t>
        </is>
      </c>
      <c r="F181" s="4" t="inlineStr">
        <is>
          <t>3000.00</t>
        </is>
      </c>
    </row>
    <row collapsed="false" customFormat="false" customHeight="false" hidden="false" ht="12.1" outlineLevel="0" r="182">
      <c r="A182" s="5" t="s">
        <f>=HYPERLINK("https://leilaoonline.net/lote/detalhe/267696", "7047")</f>
      </c>
      <c r="B182" s="4" t="s">
        <f>=HYPERLINK("https://leilaoonline.net/lote/detalhe/267696", " SECADOR MARCA PIOVANI ( NO ESTADO)")</f>
      </c>
      <c r="C182" s="4" t="inlineStr">
        <is>
          <t>Não vendido</t>
        </is>
      </c>
      <c r="D182" s="4" t="inlineStr">
        <is>
          <t>0</t>
        </is>
      </c>
      <c r="E182" s="5" t="inlineStr">
        <is>
          <t>2.100,00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=HYPERLINK("https://leilaoonline.net/lote/detalhe/267690", "7048")</f>
      </c>
      <c r="B183" s="4" t="s">
        <f>=HYPERLINK("https://leilaoonline.net/lote/detalhe/267690", " SECADOR DE GRÃO DE MATERIAL ESTRUSADO ( NO ESTADO)")</f>
      </c>
      <c r="C183" s="4" t="inlineStr">
        <is>
          <t>Não vendido</t>
        </is>
      </c>
      <c r="D183" s="4" t="inlineStr">
        <is>
          <t>0</t>
        </is>
      </c>
      <c r="E183" s="5" t="inlineStr">
        <is>
          <t>3.100,00</t>
        </is>
      </c>
      <c r="F183" s="4" t="inlineStr">
        <is>
          <t>300.00</t>
        </is>
      </c>
    </row>
    <row collapsed="false" customFormat="false" customHeight="false" hidden="false" ht="12.1" outlineLevel="0" r="184">
      <c r="A184" s="5" t="s">
        <f>=HYPERLINK("https://leilaoonline.net/lote/detalhe/267693", "7049")</f>
      </c>
      <c r="B184" s="4" t="s">
        <f>=HYPERLINK("https://leilaoonline.net/lote/detalhe/267693", " MISTURADOR DE PÓ DUPLO DE AÇO ( USADO)")</f>
      </c>
      <c r="C184" s="4" t="inlineStr">
        <is>
          <t>Não vendido</t>
        </is>
      </c>
      <c r="D184" s="4" t="inlineStr">
        <is>
          <t>0</t>
        </is>
      </c>
      <c r="E184" s="5" t="inlineStr">
        <is>
          <t>3.800,00</t>
        </is>
      </c>
      <c r="F184" s="4" t="inlineStr">
        <is>
          <t>300.00</t>
        </is>
      </c>
    </row>
    <row collapsed="false" customFormat="false" customHeight="false" hidden="false" ht="12.1" outlineLevel="0" r="185">
      <c r="A185" s="5" t="s">
        <f>=HYPERLINK("https://leilaoonline.net/lote/detalhe/267698", "7050")</f>
      </c>
      <c r="B185" s="4" t="s">
        <f>=HYPERLINK("https://leilaoonline.net/lote/detalhe/267698", " INJETORA REFORMADA MARCA NETSTAL HP 3000")</f>
      </c>
      <c r="C185" s="4" t="inlineStr">
        <is>
          <t>Não vendido</t>
        </is>
      </c>
      <c r="D185" s="4" t="inlineStr">
        <is>
          <t>0</t>
        </is>
      </c>
      <c r="E185" s="5" t="inlineStr">
        <is>
          <t>85.000,00</t>
        </is>
      </c>
      <c r="F185" s="4" t="inlineStr">
        <is>
          <t>1000.00</t>
        </is>
      </c>
    </row>
    <row collapsed="false" customFormat="false" customHeight="false" hidden="false" ht="12.1" outlineLevel="0" r="186">
      <c r="A186" s="5" t="s">
        <f>=HYPERLINK("https://leilaoonline.net/lote/detalhe/267697", "7051")</f>
      </c>
      <c r="B186" s="4" t="s">
        <f>=HYPERLINK("https://leilaoonline.net/lote/detalhe/267697", " MANDRILHADORA MARCA IKEGAI FUSO 100 MESA 1X1 MM ( NO ESTADO)")</f>
      </c>
      <c r="C186" s="4" t="inlineStr">
        <is>
          <t>Não vendido</t>
        </is>
      </c>
      <c r="D186" s="4" t="inlineStr">
        <is>
          <t>0</t>
        </is>
      </c>
      <c r="E186" s="5" t="inlineStr">
        <is>
          <t>45.000,00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=HYPERLINK("https://leilaoonline.net/lote/detalhe/267692", "7052")</f>
      </c>
      <c r="B187" s="4" t="s">
        <f>=HYPERLINK("https://leilaoonline.net/lote/detalhe/267692", " FREZA TÓZ UNIVESAL MESA 220X60 MM - ( NO ESTADO)")</f>
      </c>
      <c r="C187" s="4" t="inlineStr">
        <is>
          <t>Não vendido</t>
        </is>
      </c>
      <c r="D187" s="4" t="inlineStr">
        <is>
          <t>0</t>
        </is>
      </c>
      <c r="E187" s="5" t="inlineStr">
        <is>
          <t>35.000,00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=HYPERLINK("https://leilaoonline.net/lote/detalhe/267702", "7053")</f>
      </c>
      <c r="B188" s="4" t="s">
        <f>=HYPERLINK("https://leilaoonline.net/lote/detalhe/267702", " EMPILHADEIRA STILL  MOD. R70-25  -ANO 2008 -   GLP -CAPACIDADE 2,5 TON.")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22.000,00</t>
        </is>
      </c>
      <c r="F188" s="4" t="inlineStr">
        <is>
          <t>500.00</t>
        </is>
      </c>
    </row>
    <row collapsed="false" customFormat="false" customHeight="false" hidden="false" ht="12.1" outlineLevel="0" r="189">
      <c r="A189" s="5" t="s">
        <f>=HYPERLINK("https://leilaoonline.net/lote/detalhe/267714", "7055")</f>
      </c>
      <c r="B189" s="4" t="s">
        <f>=HYPERLINK("https://leilaoonline.net/lote/detalhe/267714", "MOTOR ELÉTRICO GE 60CV 3500 RPM TRIFÁSICO - REVISADO")</f>
      </c>
      <c r="C189" s="4" t="inlineStr">
        <is>
          <t>Não vendido</t>
        </is>
      </c>
      <c r="D189" s="4" t="inlineStr">
        <is>
          <t>0</t>
        </is>
      </c>
      <c r="E189" s="5" t="inlineStr">
        <is>
          <t>5.200,00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=HYPERLINK("https://leilaoonline.net/lote/detalhe/267724", "7057")</f>
      </c>
      <c r="B190" s="4" t="s">
        <f>=HYPERLINK("https://leilaoonline.net/lote/detalhe/267724", "07 UN. -  Moto-Variador Redutor (RINGCONE) (0.50CV, 4P, 220/380 - 1/2CV, 4P, 220/380/440 -  1CV, 4P, 220/380 - 1CV, 4P, 220/380 -  0.25CV, 4P, 220/380 - 1CV, 4P, 220/380/440 -1CV, 4P, 220/380/440) e  01 UN. -  Moto-Variador Redutor (BONFIGLIOLI) 0.33CV, 4P, 220/380  ")</f>
      </c>
      <c r="C190" s="4" t="inlineStr">
        <is>
          <t>Não vendido</t>
        </is>
      </c>
      <c r="D190" s="4" t="inlineStr">
        <is>
          <t>0</t>
        </is>
      </c>
      <c r="E190" s="5" t="inlineStr">
        <is>
          <t>6.400,00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=HYPERLINK("https://leilaoonline.net/lote/detalhe/267716", "8001")</f>
      </c>
      <c r="B191" s="4" t="s">
        <f>=HYPERLINK("https://leilaoonline.net/lote/detalhe/267716", "[ VÍDEO ] Compressor Gardner Denver Modelo: C200TS.24BAR")</f>
      </c>
      <c r="C191" s="4" t="inlineStr">
        <is>
          <t>Lote retirado</t>
        </is>
      </c>
      <c r="D191" s="4" t="inlineStr">
        <is>
          <t>0</t>
        </is>
      </c>
      <c r="E191" s="5" t="inlineStr">
        <is>
          <t>200.000,00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=HYPERLINK("https://leilaoonline.net/lote/detalhe/267717", "8002")</f>
      </c>
      <c r="B192" s="4" t="s">
        <f>=HYPERLINK("https://leilaoonline.net/lote/detalhe/267717", "[ VÍDEO ] Gerador 850kva (sem motor)")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25.000,00</t>
        </is>
      </c>
      <c r="F192" s="4" t="inlineStr">
        <is>
          <t>500.00</t>
        </is>
      </c>
    </row>
    <row collapsed="false" customFormat="false" customHeight="false" hidden="false" ht="12.1" outlineLevel="0" r="193">
      <c r="A193" s="5" t="s">
        <f>=HYPERLINK("https://leilaoonline.net/lote/detalhe/267790", "8003")</f>
      </c>
      <c r="B193" s="4" t="s">
        <f>=HYPERLINK("https://leilaoonline.net/lote/detalhe/267790", "[ VÍDEO ] GUILHOTINA HIDRÁULICA RIO NEGRO 3000 MM -  ANO 2003 - CORTA CHAPA ATÉ 1/2`M ( 12,7MM) - FUCIONANDO")</f>
      </c>
      <c r="C193" s="4" t="inlineStr">
        <is>
          <t>Não vendido</t>
        </is>
      </c>
      <c r="D193" s="4" t="inlineStr">
        <is>
          <t>0</t>
        </is>
      </c>
      <c r="E193" s="5" t="inlineStr">
        <is>
          <t>90.000,00</t>
        </is>
      </c>
      <c r="F193" s="4" t="inlineStr">
        <is>
          <t>350.00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2026-09-02T13:53:00.00Z</dcterms:created>
  <dc:creator>Tellks Tecnologia</dc:creator>
  <cp:revision>0</cp:revision>
</cp:coreProperties>
</file>