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PRENSAS, MOTORES, TORNOS, SERRAS E MAIS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09/12/2024 15:00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=HYPERLINK("https://leilaoonline.net/lote/detalhe/258210", "000")</f>
      </c>
      <c r="B11" s="4" t="s">
        <f>=HYPERLINK("https://leilaoonline.net/lote/detalhe/258210", "MISTURADOR TIPO RIBOMBLENDER EM AÇO INOX CAPACIDADE 3.000 LITROS")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90.000,00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=HYPERLINK("https://leilaoonline.net/lote/detalhe/258193", "001")</f>
      </c>
      <c r="B12" s="4" t="s">
        <f>=HYPERLINK("https://leilaoonline.net/lote/detalhe/258193", " MOINHO MARTELO TIGRE LE 53; C/ MOTOR ELÉT. WEG 75 CV")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20.000,00</t>
        </is>
      </c>
      <c r="F12" s="4" t="inlineStr">
        <is>
          <t>1000.00</t>
        </is>
      </c>
    </row>
    <row collapsed="false" customFormat="false" customHeight="false" hidden="false" ht="12.1" outlineLevel="0" r="13">
      <c r="A13" s="5" t="s">
        <f>=HYPERLINK("https://leilaoonline.net/lote/detalhe/258159", "002")</f>
      </c>
      <c r="B13" s="4" t="s">
        <f>=HYPERLINK("https://leilaoonline.net/lote/detalhe/258159", " 1 REDUTOR FALK 2100Y2-B, REL. 1:9 P/ MOTOR DE 100 CV; 1 REDUTOR CESTARI HD4/14, REL. 1:29,6; 1 REDUTOR FLENDER H3SH11B, REL. 1:33 P/ MOTOR DE 150 CV")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15.000,00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=HYPERLINK("https://leilaoonline.net/lote/detalhe/258127", "003")</f>
      </c>
      <c r="B14" s="4" t="s">
        <f>=HYPERLINK("https://leilaoonline.net/lote/detalhe/258127", " IMPRESSORA HP DESIGNJET 8000 S")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4.500,00</t>
        </is>
      </c>
      <c r="F14" s="4" t="inlineStr">
        <is>
          <t>200.00</t>
        </is>
      </c>
    </row>
    <row collapsed="false" customFormat="false" customHeight="false" hidden="false" ht="12.1" outlineLevel="0" r="15">
      <c r="A15" s="5" t="s">
        <f>=HYPERLINK("https://leilaoonline.net/lote/detalhe/258128", "004")</f>
      </c>
      <c r="B15" s="4" t="s">
        <f>=HYPERLINK("https://leilaoonline.net/lote/detalhe/258128", " MOTORREDUTOR FLENDER C/ MOTOR SIEMENS DE 40 CV")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15.000,00</t>
        </is>
      </c>
      <c r="F15" s="4" t="inlineStr">
        <is>
          <t>200.00</t>
        </is>
      </c>
    </row>
    <row collapsed="false" customFormat="false" customHeight="false" hidden="false" ht="12.1" outlineLevel="0" r="16">
      <c r="A16" s="5" t="s">
        <f>=HYPERLINK("https://leilaoonline.net/lote/detalhe/258211", "005")</f>
      </c>
      <c r="B16" s="4" t="s">
        <f>=HYPERLINK("https://leilaoonline.net/lote/detalhe/258211", "APROX. 10  TON. - TUBOS QUADRADOS 80X80 PAREDE DE 3MM -GALVANIZADO A FOGO  - 5 E 6 MTS DE COMPRIMENTO - SEM USO")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48.000,00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=HYPERLINK("https://leilaoonline.net/lote/detalhe/258146", "006")</f>
      </c>
      <c r="B17" s="4" t="s">
        <f>=HYPERLINK("https://leilaoonline.net/lote/detalhe/258146", " Máquina para gelar água")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6.800,00</t>
        </is>
      </c>
      <c r="F17" s="4" t="inlineStr">
        <is>
          <t>200.00</t>
        </is>
      </c>
    </row>
    <row collapsed="false" customFormat="false" customHeight="false" hidden="false" ht="12.1" outlineLevel="0" r="18">
      <c r="A18" s="5" t="s">
        <f>=HYPERLINK("https://leilaoonline.net/lote/detalhe/258172", "007")</f>
      </c>
      <c r="B18" s="4" t="s">
        <f>=HYPERLINK("https://leilaoonline.net/lote/detalhe/258172", " APROX. 35 ROSCAS TRANPORTADORAS DIVERSAS")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25.000,00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=HYPERLINK("https://leilaoonline.net/lote/detalhe/258147", "008")</f>
      </c>
      <c r="B19" s="4" t="s">
        <f>=HYPERLINK("https://leilaoonline.net/lote/detalhe/258147", " Máquina para gelar água 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7.550,00</t>
        </is>
      </c>
      <c r="F19" s="4" t="inlineStr">
        <is>
          <t>200.00</t>
        </is>
      </c>
    </row>
    <row collapsed="false" customFormat="false" customHeight="false" hidden="false" ht="12.1" outlineLevel="0" r="20">
      <c r="A20" s="5" t="s">
        <f>=HYPERLINK("https://leilaoonline.net/lote/detalhe/258158", "009")</f>
      </c>
      <c r="B20" s="4" t="s">
        <f>=HYPERLINK("https://leilaoonline.net/lote/detalhe/258158", " 1 REDUTOR CESTARI, REL. 1:44 P/ MOTOR DE APROX. 200 CV E 1 REDUTOR TRANSMOTÉCNICA H1217, REL. 1:12 P/ MOTOR DE APROX. 150 CV")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20.000,00</t>
        </is>
      </c>
      <c r="F20" s="4" t="inlineStr">
        <is>
          <t>250.00</t>
        </is>
      </c>
    </row>
    <row collapsed="false" customFormat="false" customHeight="false" hidden="false" ht="12.1" outlineLevel="0" r="21">
      <c r="A21" s="5" t="s">
        <f>=HYPERLINK("https://leilaoonline.net/lote/detalhe/258129", "010")</f>
      </c>
      <c r="B21" s="4" t="s">
        <f>=HYPERLINK("https://leilaoonline.net/lote/detalhe/258129", " GELADEIRA EM AÇO INOX")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2.000,00</t>
        </is>
      </c>
      <c r="F21" s="4" t="inlineStr">
        <is>
          <t>200.00</t>
        </is>
      </c>
    </row>
    <row collapsed="false" customFormat="false" customHeight="false" hidden="false" ht="12.1" outlineLevel="0" r="22">
      <c r="A22" s="5" t="s">
        <f>=HYPERLINK("https://leilaoonline.net/lote/detalhe/258160", "012")</f>
      </c>
      <c r="B22" s="4" t="s">
        <f>=HYPERLINK("https://leilaoonline.net/lote/detalhe/258160", " 1 REDUTOR TRANSMOTÉCNICA H1310, REL. 1:800 E 1 REDUTOR S/ ESPECIFICAÇÕES")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15.000,00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=HYPERLINK("https://leilaoonline.net/lote/detalhe/258208", "013")</f>
      </c>
      <c r="B23" s="4" t="s">
        <f>=HYPERLINK("https://leilaoonline.net/lote/detalhe/258208", " TANQUE EM AÇO INOX, CAP. 7000 L")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15.000,00</t>
        </is>
      </c>
      <c r="F23" s="4" t="inlineStr">
        <is>
          <t>200.00</t>
        </is>
      </c>
    </row>
    <row collapsed="false" customFormat="false" customHeight="false" hidden="false" ht="12.1" outlineLevel="0" r="24">
      <c r="A24" s="5" t="s">
        <f>=HYPERLINK("https://leilaoonline.net/lote/detalhe/258148", "016")</f>
      </c>
      <c r="B24" s="4" t="s">
        <f>=HYPERLINK("https://leilaoonline.net/lote/detalhe/258148", "Peneira Vibratória ( 1.200 diâmetro x 510 de altura ) para indústrias de alimentos - completa com motovibradores  e valvulas rotativas em aço inox - com funil alimentador ( 1.200 diâmetro (boca) x 2.500 altura)")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20.000,00</t>
        </is>
      </c>
      <c r="F24" s="4" t="inlineStr">
        <is>
          <t>200.00</t>
        </is>
      </c>
    </row>
    <row collapsed="false" customFormat="false" customHeight="false" hidden="false" ht="12.1" outlineLevel="0" r="25">
      <c r="A25" s="5" t="s">
        <f>=HYPERLINK("https://leilaoonline.net/lote/detalhe/258149", "017")</f>
      </c>
      <c r="B25" s="4" t="s">
        <f>=HYPERLINK("https://leilaoonline.net/lote/detalhe/258149", "Peneira Vibratória ( 1.200 diâmetro x 510 de altura ) para indústrias de alimentos - completa com motovibradores  e valvulas rotativas em aço inox - com funil alimentador ( 1.200 diâmetro (boca) x 2.500 altura)")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20.000,00</t>
        </is>
      </c>
      <c r="F25" s="4" t="inlineStr">
        <is>
          <t>200.00</t>
        </is>
      </c>
    </row>
    <row collapsed="false" customFormat="false" customHeight="false" hidden="false" ht="12.1" outlineLevel="0" r="26">
      <c r="A26" s="5" t="s">
        <f>=HYPERLINK("https://leilaoonline.net/lote/detalhe/258150", "018")</f>
      </c>
      <c r="B26" s="4" t="s">
        <f>=HYPERLINK("https://leilaoonline.net/lote/detalhe/258150", "Peneira Vibratória ( 1.200 diâmetro x 510 de altura ) para indústrias de alimentos - completa com motovibradores  e valvulas rotativas em aço inox - com funil alimentador ( 1.200 diâmetro (boca) x 2.500 altura)")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20.000,00</t>
        </is>
      </c>
      <c r="F26" s="4" t="inlineStr">
        <is>
          <t>200.00</t>
        </is>
      </c>
    </row>
    <row collapsed="false" customFormat="false" customHeight="false" hidden="false" ht="12.1" outlineLevel="0" r="27">
      <c r="A27" s="5" t="s">
        <f>=HYPERLINK("https://leilaoonline.net/lote/detalhe/258151", "019")</f>
      </c>
      <c r="B27" s="4" t="s">
        <f>=HYPERLINK("https://leilaoonline.net/lote/detalhe/258151", "Peneira Vibratória ( 1.200 diâmetro x 510 de altura ) para indústrias de alimentos - completa com motovibradores  e valvulas rotativas em aço inox - com funil alimentador ( 1.200 diâmetro (boca) x 2.500 altura)")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20.000,00</t>
        </is>
      </c>
      <c r="F27" s="4" t="inlineStr">
        <is>
          <t>200.00</t>
        </is>
      </c>
    </row>
    <row collapsed="false" customFormat="false" customHeight="false" hidden="false" ht="12.1" outlineLevel="0" r="28">
      <c r="A28" s="5" t="s">
        <f>=HYPERLINK("https://leilaoonline.net/lote/detalhe/258152", "020")</f>
      </c>
      <c r="B28" s="4" t="s">
        <f>=HYPERLINK("https://leilaoonline.net/lote/detalhe/258152", "Peneira Vibratória ( 1.200 diâmetro x 510 de altura ) para indústrias de alimentos - completa com motovibradores  e valvulas rotativas em aço inox - com funil alimentador ( 1.200 diâmetro (boca) x 2.500 altura)")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20.000,00</t>
        </is>
      </c>
      <c r="F28" s="4" t="inlineStr">
        <is>
          <t>200.00</t>
        </is>
      </c>
    </row>
    <row collapsed="false" customFormat="false" customHeight="false" hidden="false" ht="12.1" outlineLevel="0" r="29">
      <c r="A29" s="5" t="s">
        <f>=HYPERLINK("https://leilaoonline.net/lote/detalhe/258170", "022")</f>
      </c>
      <c r="B29" s="4" t="s">
        <f>=HYPERLINK("https://leilaoonline.net/lote/detalhe/258170", " REDUTOR CESTARI, REL. 1:14 P/ MOTOR DE APROX. 300 CV")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15.000,00</t>
        </is>
      </c>
      <c r="F29" s="4" t="inlineStr">
        <is>
          <t>250.00</t>
        </is>
      </c>
    </row>
    <row collapsed="false" customFormat="false" customHeight="false" hidden="false" ht="12.1" outlineLevel="0" r="30">
      <c r="A30" s="5" t="s">
        <f>=HYPERLINK("https://leilaoonline.net/lote/detalhe/258092", "023")</f>
      </c>
      <c r="B30" s="4" t="s">
        <f>=HYPERLINK("https://leilaoonline.net/lote/detalhe/258092", " MOINHO DE BOLAS, CAP. 2000 KG")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15.000,00</t>
        </is>
      </c>
      <c r="F30" s="4" t="inlineStr">
        <is>
          <t>200.00</t>
        </is>
      </c>
    </row>
    <row collapsed="false" customFormat="false" customHeight="false" hidden="false" ht="12.1" outlineLevel="0" r="31">
      <c r="A31" s="5" t="s">
        <f>=HYPERLINK("https://leilaoonline.net/lote/detalhe/258162", "026")</f>
      </c>
      <c r="B31" s="4" t="s">
        <f>=HYPERLINK("https://leilaoonline.net/lote/detalhe/258162", " REDUTOR, REL. 1:7 P/ MOTOR DE APROX. 300 CV")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15.000,00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=HYPERLINK("https://leilaoonline.net/lote/detalhe/258126", "038")</f>
      </c>
      <c r="B32" s="4" t="s">
        <f>=HYPERLINK("https://leilaoonline.net/lote/detalhe/258126", " FORNO TURBO ELÉTRICO GASTROMAQ")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6.000,00</t>
        </is>
      </c>
      <c r="F32" s="4" t="inlineStr">
        <is>
          <t>200.00</t>
        </is>
      </c>
    </row>
    <row collapsed="false" customFormat="false" customHeight="false" hidden="false" ht="12.1" outlineLevel="0" r="33">
      <c r="A33" s="5" t="s">
        <f>=HYPERLINK("https://leilaoonline.net/lote/detalhe/258122", "058")</f>
      </c>
      <c r="B33" s="4" t="s">
        <f>=HYPERLINK("https://leilaoonline.net/lote/detalhe/258122", " Forno a gás com três portas e bandejas")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2.000,00</t>
        </is>
      </c>
      <c r="F33" s="4" t="inlineStr">
        <is>
          <t>250.00</t>
        </is>
      </c>
    </row>
    <row collapsed="false" customFormat="false" customHeight="false" hidden="false" ht="12.1" outlineLevel="0" r="34">
      <c r="A34" s="5" t="s">
        <f>=HYPERLINK("https://leilaoonline.net/lote/detalhe/258125", "068")</f>
      </c>
      <c r="B34" s="4" t="s">
        <f>=HYPERLINK("https://leilaoonline.net/lote/detalhe/258125", " Tamboriador")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2.900,00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=HYPERLINK("https://leilaoonline.net/lote/detalhe/258124", "070")</f>
      </c>
      <c r="B35" s="4" t="s">
        <f>=HYPERLINK("https://leilaoonline.net/lote/detalhe/258124", " Batedeira com tacho inox, perfecta curitiba")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6.000,00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=HYPERLINK("https://leilaoonline.net/lote/detalhe/258081", "104")</f>
      </c>
      <c r="B36" s="4" t="s">
        <f>=HYPERLINK("https://leilaoonline.net/lote/detalhe/258081", " TROCADOR DE CALOR ALFA LAVAL TIPO: P14-R.B EM AÇO INOX")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6.900,00</t>
        </is>
      </c>
      <c r="F36" s="4" t="inlineStr">
        <is>
          <t>200.00</t>
        </is>
      </c>
    </row>
    <row collapsed="false" customFormat="false" customHeight="false" hidden="false" ht="12.1" outlineLevel="0" r="37">
      <c r="A37" s="5" t="s">
        <f>=HYPERLINK("https://leilaoonline.net/lote/detalhe/258083", "107")</f>
      </c>
      <c r="B37" s="4" t="s">
        <f>=HYPERLINK("https://leilaoonline.net/lote/detalhe/258083", " MÁQUINA P/ TINGIMENTO EM AÇO INOX, DIM. 1,5X0,9X0,8 M")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3.000,00</t>
        </is>
      </c>
      <c r="F37" s="4" t="inlineStr">
        <is>
          <t>200.00</t>
        </is>
      </c>
    </row>
    <row collapsed="false" customFormat="false" customHeight="false" hidden="false" ht="12.1" outlineLevel="0" r="38">
      <c r="A38" s="5" t="s">
        <f>=HYPERLINK("https://leilaoonline.net/lote/detalhe/258096", "108")</f>
      </c>
      <c r="B38" s="4" t="s">
        <f>=HYPERLINK("https://leilaoonline.net/lote/detalhe/258096", " TAMBOREADOR EM AÇO CARBONO, DIÂM. 0,8 E COMP. 1 M")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3.100,00</t>
        </is>
      </c>
      <c r="F38" s="4" t="inlineStr">
        <is>
          <t>200.00</t>
        </is>
      </c>
    </row>
    <row collapsed="false" customFormat="false" customHeight="false" hidden="false" ht="12.1" outlineLevel="0" r="39">
      <c r="A39" s="5" t="s">
        <f>=HYPERLINK("https://leilaoonline.net/lote/detalhe/258087", "111")</f>
      </c>
      <c r="B39" s="4" t="s">
        <f>=HYPERLINK("https://leilaoonline.net/lote/detalhe/258087", " TANQUE RETANGULAR EM AÇO INOX, CAP. 3000 L, DIM. 3,65X1,8X0,6 M")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12.500,00</t>
        </is>
      </c>
      <c r="F39" s="4" t="inlineStr">
        <is>
          <t>200.00</t>
        </is>
      </c>
    </row>
    <row collapsed="false" customFormat="false" customHeight="false" hidden="false" ht="12.1" outlineLevel="0" r="40">
      <c r="A40" s="5" t="s">
        <f>=HYPERLINK("https://leilaoonline.net/lote/detalhe/258085", "112")</f>
      </c>
      <c r="B40" s="4" t="s">
        <f>=HYPERLINK("https://leilaoonline.net/lote/detalhe/258085", " 2 CONTAINERS EM AÇO INOX. CAP. 1000 L, DIM. 1X1,15X0,85 M")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6.000,00</t>
        </is>
      </c>
      <c r="F40" s="4" t="inlineStr">
        <is>
          <t>200.00</t>
        </is>
      </c>
    </row>
    <row collapsed="false" customFormat="false" customHeight="false" hidden="false" ht="12.1" outlineLevel="0" r="41">
      <c r="A41" s="5" t="s">
        <f>=HYPERLINK("https://leilaoonline.net/lote/detalhe/258098", "119")</f>
      </c>
      <c r="B41" s="4" t="s">
        <f>=HYPERLINK("https://leilaoonline.net/lote/detalhe/258098", " EXTRUSORA PUGLIESE TIPO: A20, ANO: 1973")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10.000,00</t>
        </is>
      </c>
      <c r="F41" s="4" t="inlineStr">
        <is>
          <t>200.00</t>
        </is>
      </c>
    </row>
    <row collapsed="false" customFormat="false" customHeight="false" hidden="false" ht="12.1" outlineLevel="0" r="42">
      <c r="A42" s="5" t="s">
        <f>=HYPERLINK("https://leilaoonline.net/lote/detalhe/258082", "120")</f>
      </c>
      <c r="B42" s="4" t="s">
        <f>=HYPERLINK("https://leilaoonline.net/lote/detalhe/258082", " 1 TROCADOR DE CALOR ARTICA, ANO: 2001 E 1 TROCADOR DE CALOR ALFA LAVAL TIPO: A10-BFM, ANO: 1987")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6.000,00</t>
        </is>
      </c>
      <c r="F42" s="4" t="inlineStr">
        <is>
          <t>200.00</t>
        </is>
      </c>
    </row>
    <row collapsed="false" customFormat="false" customHeight="false" hidden="false" ht="12.1" outlineLevel="0" r="43">
      <c r="A43" s="5" t="s">
        <f>=HYPERLINK("https://leilaoonline.net/lote/detalhe/258097", "124")</f>
      </c>
      <c r="B43" s="4" t="s">
        <f>=HYPERLINK("https://leilaoonline.net/lote/detalhe/258097", " TORNO XERVITT. OBS.: FALTANDO PEÇAS")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4.000,00</t>
        </is>
      </c>
      <c r="F43" s="4" t="inlineStr">
        <is>
          <t>200.00</t>
        </is>
      </c>
    </row>
    <row collapsed="false" customFormat="false" customHeight="false" hidden="false" ht="12.1" outlineLevel="0" r="44">
      <c r="A44" s="5" t="s">
        <f>=HYPERLINK("https://leilaoonline.net/lote/detalhe/258084", "126")</f>
      </c>
      <c r="B44" s="4" t="s">
        <f>=HYPERLINK("https://leilaoonline.net/lote/detalhe/258084", " REDUTOR CESTARI HD10, REL. 1:49 P/ MOTOR DE APROX. 50 CV")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11.500,00</t>
        </is>
      </c>
      <c r="F44" s="4" t="inlineStr">
        <is>
          <t>200.00</t>
        </is>
      </c>
    </row>
    <row collapsed="false" customFormat="false" customHeight="false" hidden="false" ht="12.1" outlineLevel="0" r="45">
      <c r="A45" s="5" t="s">
        <f>=HYPERLINK("https://leilaoonline.net/lote/detalhe/258088", "129")</f>
      </c>
      <c r="B45" s="4" t="s">
        <f>=HYPERLINK("https://leilaoonline.net/lote/detalhe/258088", " BOMBA DE VÁCUO BNM TIPO: 20/50V, COM MOTOR ELÉTRICO 40 CV, ANO: 1998")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8.000,00</t>
        </is>
      </c>
      <c r="F45" s="4" t="inlineStr">
        <is>
          <t>200.00</t>
        </is>
      </c>
    </row>
    <row collapsed="false" customFormat="false" customHeight="false" hidden="false" ht="12.1" outlineLevel="0" r="46">
      <c r="A46" s="5" t="s">
        <f>=HYPERLINK("https://leilaoonline.net/lote/detalhe/258090", "134")</f>
      </c>
      <c r="B46" s="4" t="s">
        <f>=HYPERLINK("https://leilaoonline.net/lote/detalhe/258090", " 3 ALIMENTADORES VIBRATÓRIOS RNA TIPO: SRC-N630-1R, DIÂM. 850 MM")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10.000,00</t>
        </is>
      </c>
      <c r="F46" s="4" t="inlineStr">
        <is>
          <t>200.00</t>
        </is>
      </c>
    </row>
    <row collapsed="false" customFormat="false" customHeight="false" hidden="false" ht="12.1" outlineLevel="0" r="47">
      <c r="A47" s="5" t="s">
        <f>=HYPERLINK("https://leilaoonline.net/lote/detalhe/258091", "137")</f>
      </c>
      <c r="B47" s="4" t="s">
        <f>=HYPERLINK("https://leilaoonline.net/lote/detalhe/258091", " 2 TROCADORES DE CALOR ALFA LAVAL")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10.000,00</t>
        </is>
      </c>
      <c r="F47" s="4" t="inlineStr">
        <is>
          <t>200.00</t>
        </is>
      </c>
    </row>
    <row collapsed="false" customFormat="false" customHeight="false" hidden="false" ht="12.1" outlineLevel="0" r="48">
      <c r="A48" s="5" t="s">
        <f>=HYPERLINK("https://leilaoonline.net/lote/detalhe/258105", "141")</f>
      </c>
      <c r="B48" s="4" t="s">
        <f>=HYPERLINK("https://leilaoonline.net/lote/detalhe/258105", " PRENSA P/ CALÇADOS")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3.100,00</t>
        </is>
      </c>
      <c r="F48" s="4" t="inlineStr">
        <is>
          <t>200.00</t>
        </is>
      </c>
    </row>
    <row collapsed="false" customFormat="false" customHeight="false" hidden="false" ht="12.1" outlineLevel="0" r="49">
      <c r="A49" s="5" t="s">
        <f>=HYPERLINK("https://leilaoonline.net/lote/detalhe/258104", "142")</f>
      </c>
      <c r="B49" s="4" t="s">
        <f>=HYPERLINK("https://leilaoonline.net/lote/detalhe/258104", " TORNO AUTOMÁTICO CVA Nº8")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5.000,00</t>
        </is>
      </c>
      <c r="F49" s="4" t="inlineStr">
        <is>
          <t>200.00</t>
        </is>
      </c>
    </row>
    <row collapsed="false" customFormat="false" customHeight="false" hidden="false" ht="12.1" outlineLevel="0" r="50">
      <c r="A50" s="5" t="s">
        <f>=HYPERLINK("https://leilaoonline.net/lote/detalhe/258086", "144")</f>
      </c>
      <c r="B50" s="4" t="s">
        <f>=HYPERLINK("https://leilaoonline.net/lote/detalhe/258086", " 1 MOTOVIBRADOR FRIEDRICH, POT. 4 KW E 1 MOTOVIBRADOR S/ ESPECIFICAÇÕES")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7.000,00</t>
        </is>
      </c>
      <c r="F50" s="4" t="inlineStr">
        <is>
          <t>200.00</t>
        </is>
      </c>
    </row>
    <row collapsed="false" customFormat="false" customHeight="false" hidden="false" ht="12.1" outlineLevel="0" r="51">
      <c r="A51" s="5" t="s">
        <f>=HYPERLINK("https://leilaoonline.net/lote/detalhe/258108", "147")</f>
      </c>
      <c r="B51" s="4" t="s">
        <f>=HYPERLINK("https://leilaoonline.net/lote/detalhe/258108", " EXTRUSORA DE MASSA, DIM. 1,35X0,6 M")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4.000,00</t>
        </is>
      </c>
      <c r="F51" s="4" t="inlineStr">
        <is>
          <t>200.00</t>
        </is>
      </c>
    </row>
    <row collapsed="false" customFormat="false" customHeight="false" hidden="false" ht="12.1" outlineLevel="0" r="52">
      <c r="A52" s="5" t="s">
        <f>=HYPERLINK("https://leilaoonline.net/lote/detalhe/258118", "163")</f>
      </c>
      <c r="B52" s="4" t="s">
        <f>=HYPERLINK("https://leilaoonline.net/lote/detalhe/258118", " 2 BATEDEIRAS INCO TIPO P18")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7.200,00</t>
        </is>
      </c>
      <c r="F52" s="4" t="inlineStr">
        <is>
          <t>200.00</t>
        </is>
      </c>
    </row>
    <row collapsed="false" customFormat="false" customHeight="false" hidden="false" ht="12.1" outlineLevel="0" r="53">
      <c r="A53" s="5" t="s">
        <f>=HYPERLINK("https://leilaoonline.net/lote/detalhe/258115", "180")</f>
      </c>
      <c r="B53" s="4" t="s">
        <f>=HYPERLINK("https://leilaoonline.net/lote/detalhe/258115", " FILTRO MANGA C/ 8 MANGAS")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3.000,00</t>
        </is>
      </c>
      <c r="F53" s="4" t="inlineStr">
        <is>
          <t>200.00</t>
        </is>
      </c>
    </row>
    <row collapsed="false" customFormat="false" customHeight="false" hidden="false" ht="12.1" outlineLevel="0" r="54">
      <c r="A54" s="5" t="s">
        <f>=HYPERLINK("https://leilaoonline.net/lote/detalhe/258116", "182")</f>
      </c>
      <c r="B54" s="4" t="s">
        <f>=HYPERLINK("https://leilaoonline.net/lote/detalhe/258116", " SECADORA, CAP. 15 KG, C/ MOTOR DE 1 CV")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4.000,00</t>
        </is>
      </c>
      <c r="F54" s="4" t="inlineStr">
        <is>
          <t>200.00</t>
        </is>
      </c>
    </row>
    <row collapsed="false" customFormat="false" customHeight="false" hidden="false" ht="12.1" outlineLevel="0" r="55">
      <c r="A55" s="5" t="s">
        <f>=HYPERLINK("https://leilaoonline.net/lote/detalhe/258117", "186")</f>
      </c>
      <c r="B55" s="4" t="s">
        <f>=HYPERLINK("https://leilaoonline.net/lote/detalhe/258117", " MISTURADOR")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5.000,00</t>
        </is>
      </c>
      <c r="F55" s="4" t="inlineStr">
        <is>
          <t>200.00</t>
        </is>
      </c>
    </row>
    <row collapsed="false" customFormat="false" customHeight="false" hidden="false" ht="12.1" outlineLevel="0" r="56">
      <c r="A56" s="5" t="s">
        <f>=HYPERLINK("https://leilaoonline.net/lote/detalhe/258119", "187")</f>
      </c>
      <c r="B56" s="4" t="s">
        <f>=HYPERLINK("https://leilaoonline.net/lote/detalhe/258119", " MISTURADOR")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6.000,00</t>
        </is>
      </c>
      <c r="F56" s="4" t="inlineStr">
        <is>
          <t>200.00</t>
        </is>
      </c>
    </row>
    <row collapsed="false" customFormat="false" customHeight="false" hidden="false" ht="12.1" outlineLevel="0" r="57">
      <c r="A57" s="5" t="s">
        <f>=HYPERLINK("https://leilaoonline.net/lote/detalhe/258114", "189")</f>
      </c>
      <c r="B57" s="4" t="s">
        <f>=HYPERLINK("https://leilaoonline.net/lote/detalhe/258114", " PRENSA C/ UNIDADE HIDRÁULICA")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6.000,00</t>
        </is>
      </c>
      <c r="F57" s="4" t="inlineStr">
        <is>
          <t>200.00</t>
        </is>
      </c>
    </row>
    <row collapsed="false" customFormat="false" customHeight="false" hidden="false" ht="12.1" outlineLevel="0" r="58">
      <c r="A58" s="5" t="s">
        <f>=HYPERLINK("https://leilaoonline.net/lote/detalhe/258120", "195")</f>
      </c>
      <c r="B58" s="4" t="s">
        <f>=HYPERLINK("https://leilaoonline.net/lote/detalhe/258120", " REDUTOR, PESO APROX. 2 T")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6.000,00</t>
        </is>
      </c>
      <c r="F58" s="4" t="inlineStr">
        <is>
          <t>200.00</t>
        </is>
      </c>
    </row>
    <row collapsed="false" customFormat="false" customHeight="false" hidden="false" ht="12.1" outlineLevel="0" r="59">
      <c r="A59" s="5" t="s">
        <f>=HYPERLINK("https://leilaoonline.net/lote/detalhe/258121", "198")</f>
      </c>
      <c r="B59" s="4" t="s">
        <f>=HYPERLINK("https://leilaoonline.net/lote/detalhe/258121", " Impressora HP design jep 8000s")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5.900,00</t>
        </is>
      </c>
      <c r="F59" s="4" t="inlineStr">
        <is>
          <t>250.00</t>
        </is>
      </c>
    </row>
    <row collapsed="false" customFormat="false" customHeight="false" hidden="false" ht="12.1" outlineLevel="0" r="60">
      <c r="A60" s="5" t="s">
        <f>=HYPERLINK("https://leilaoonline.net/lote/detalhe/258123", "199")</f>
      </c>
      <c r="B60" s="4" t="s">
        <f>=HYPERLINK("https://leilaoonline.net/lote/detalhe/258123", " Estufa para secagem tamanho 1.900 x 800 x 1.500")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3.200,00</t>
        </is>
      </c>
      <c r="F60" s="4" t="inlineStr">
        <is>
          <t>250.00</t>
        </is>
      </c>
    </row>
    <row collapsed="false" customFormat="false" customHeight="false" hidden="false" ht="12.1" outlineLevel="0" r="61">
      <c r="A61" s="5" t="s">
        <f>=HYPERLINK("https://leilaoonline.net/lote/detalhe/258142", "215")</f>
      </c>
      <c r="B61" s="4" t="s">
        <f>=HYPERLINK("https://leilaoonline.net/lote/detalhe/258142", " GANCHO TIPO MOITÃO; CAP. 80T")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7.000,00</t>
        </is>
      </c>
      <c r="F61" s="4" t="inlineStr">
        <is>
          <t>250.00</t>
        </is>
      </c>
    </row>
    <row collapsed="false" customFormat="false" customHeight="false" hidden="false" ht="12.1" outlineLevel="0" r="62">
      <c r="A62" s="5" t="s">
        <f>=HYPERLINK("https://leilaoonline.net/lote/detalhe/258130", "217")</f>
      </c>
      <c r="B62" s="4" t="s">
        <f>=HYPERLINK("https://leilaoonline.net/lote/detalhe/258130", " EXAUSTOR RDL-900; ANO: 2017")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4.800,00</t>
        </is>
      </c>
      <c r="F62" s="4" t="inlineStr">
        <is>
          <t>250.00</t>
        </is>
      </c>
    </row>
    <row collapsed="false" customFormat="false" customHeight="false" hidden="false" ht="12.1" outlineLevel="0" r="63">
      <c r="A63" s="5" t="s">
        <f>=HYPERLINK("https://leilaoonline.net/lote/detalhe/258140", "218")</f>
      </c>
      <c r="B63" s="4" t="s">
        <f>=HYPERLINK("https://leilaoonline.net/lote/detalhe/258140", " EXAUSTOR RDL-900; ANO: 2017")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4.800,00</t>
        </is>
      </c>
      <c r="F63" s="4" t="inlineStr">
        <is>
          <t>250.00</t>
        </is>
      </c>
    </row>
    <row collapsed="false" customFormat="false" customHeight="false" hidden="false" ht="12.1" outlineLevel="0" r="64">
      <c r="A64" s="5" t="s">
        <f>=HYPERLINK("https://leilaoonline.net/lote/detalhe/258131", "219")</f>
      </c>
      <c r="B64" s="4" t="s">
        <f>=HYPERLINK("https://leilaoonline.net/lote/detalhe/258131", " EXAUSTOR BERLINER LUFT GTD 560.3")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1.100,00</t>
        </is>
      </c>
      <c r="F64" s="4" t="inlineStr">
        <is>
          <t>250.00</t>
        </is>
      </c>
    </row>
    <row collapsed="false" customFormat="false" customHeight="false" hidden="false" ht="12.1" outlineLevel="0" r="65">
      <c r="A65" s="5" t="s">
        <f>=HYPERLINK("https://leilaoonline.net/lote/detalhe/258136", "229")</f>
      </c>
      <c r="B65" s="4" t="s">
        <f>=HYPERLINK("https://leilaoonline.net/lote/detalhe/258136", " TANQUE COM BATEDOR E SERPENTINA; CAP. 1200L")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12.000,00</t>
        </is>
      </c>
      <c r="F65" s="4" t="inlineStr">
        <is>
          <t>250.00</t>
        </is>
      </c>
    </row>
    <row collapsed="false" customFormat="false" customHeight="false" hidden="false" ht="12.1" outlineLevel="0" r="66">
      <c r="A66" s="5" t="s">
        <f>=HYPERLINK("https://leilaoonline.net/lote/detalhe/258144", "230")</f>
      </c>
      <c r="B66" s="4" t="s">
        <f>=HYPERLINK("https://leilaoonline.net/lote/detalhe/258144", " MÁQUINA DE PÓ")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3.800,00</t>
        </is>
      </c>
      <c r="F66" s="4" t="inlineStr">
        <is>
          <t>250.00</t>
        </is>
      </c>
    </row>
    <row collapsed="false" customFormat="false" customHeight="false" hidden="false" ht="12.1" outlineLevel="0" r="67">
      <c r="A67" s="5" t="s">
        <f>=HYPERLINK("https://leilaoonline.net/lote/detalhe/258135", "231")</f>
      </c>
      <c r="B67" s="4" t="s">
        <f>=HYPERLINK("https://leilaoonline.net/lote/detalhe/258135", " EIXO PARA ESTEIRA C/ MOTORREDUTOR SEW 20 CV")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12.000,00</t>
        </is>
      </c>
      <c r="F67" s="4" t="inlineStr">
        <is>
          <t>250.00</t>
        </is>
      </c>
    </row>
    <row collapsed="false" customFormat="false" customHeight="false" hidden="false" ht="12.1" outlineLevel="0" r="68">
      <c r="A68" s="5" t="s">
        <f>=HYPERLINK("https://leilaoonline.net/lote/detalhe/258145", "238")</f>
      </c>
      <c r="B68" s="4" t="s">
        <f>=HYPERLINK("https://leilaoonline.net/lote/detalhe/258145", " LAVADORA INDUSTRIAL EM INOX C/ MOTOR WEG 7,5 CV 8 PÓLOS")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9.000,00</t>
        </is>
      </c>
      <c r="F68" s="4" t="inlineStr">
        <is>
          <t>250.00</t>
        </is>
      </c>
    </row>
    <row collapsed="false" customFormat="false" customHeight="false" hidden="false" ht="12.1" outlineLevel="0" r="69">
      <c r="A69" s="5" t="s">
        <f>=HYPERLINK("https://leilaoonline.net/lote/detalhe/258133", "239")</f>
      </c>
      <c r="B69" s="4" t="s">
        <f>=HYPERLINK("https://leilaoonline.net/lote/detalhe/258133", " LAVADORA INDUSTRIAL EM INOX C/ MOTOR WEG 7,5 CV 8 PÓLOS")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9.000,00</t>
        </is>
      </c>
      <c r="F69" s="4" t="inlineStr">
        <is>
          <t>250.00</t>
        </is>
      </c>
    </row>
    <row collapsed="false" customFormat="false" customHeight="false" hidden="false" ht="12.1" outlineLevel="0" r="70">
      <c r="A70" s="5" t="s">
        <f>=HYPERLINK("https://leilaoonline.net/lote/detalhe/258141", "240")</f>
      </c>
      <c r="B70" s="4" t="s">
        <f>=HYPERLINK("https://leilaoonline.net/lote/detalhe/258141", " LAVADORA INDUSTRIAL EM INOX C/ MOTOR WEG 7,5 CV 8 PÓLOS")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9.000,00</t>
        </is>
      </c>
      <c r="F70" s="4" t="inlineStr">
        <is>
          <t>250.00</t>
        </is>
      </c>
    </row>
    <row collapsed="false" customFormat="false" customHeight="false" hidden="false" ht="12.1" outlineLevel="0" r="71">
      <c r="A71" s="5" t="s">
        <f>=HYPERLINK("https://leilaoonline.net/lote/detalhe/258134", "241")</f>
      </c>
      <c r="B71" s="4" t="s">
        <f>=HYPERLINK("https://leilaoonline.net/lote/detalhe/258134", " MODELADORA")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3.500,00</t>
        </is>
      </c>
      <c r="F71" s="4" t="inlineStr">
        <is>
          <t>250.00</t>
        </is>
      </c>
    </row>
    <row collapsed="false" customFormat="false" customHeight="false" hidden="false" ht="12.1" outlineLevel="0" r="72">
      <c r="A72" s="5" t="s">
        <f>=HYPERLINK("https://leilaoonline.net/lote/detalhe/258138", "242")</f>
      </c>
      <c r="B72" s="4" t="s">
        <f>=HYPERLINK("https://leilaoonline.net/lote/detalhe/258138", " BATEDEIRA INDUSTRIAL PERFECTA CURITIBA; POT. 1,5 KW; CAP. 50 L")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4.000,00</t>
        </is>
      </c>
      <c r="F72" s="4" t="inlineStr">
        <is>
          <t>250.00</t>
        </is>
      </c>
    </row>
    <row collapsed="false" customFormat="false" customHeight="false" hidden="false" ht="12.1" outlineLevel="0" r="73">
      <c r="A73" s="5" t="s">
        <f>=HYPERLINK("https://leilaoonline.net/lote/detalhe/258132", "249")</f>
      </c>
      <c r="B73" s="4" t="s">
        <f>=HYPERLINK("https://leilaoonline.net/lote/detalhe/258132", " REDUTOR AGMA; REL.: 1:194,6")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6.000,00</t>
        </is>
      </c>
      <c r="F73" s="4" t="inlineStr">
        <is>
          <t>250.00</t>
        </is>
      </c>
    </row>
    <row collapsed="false" customFormat="false" customHeight="false" hidden="false" ht="12.1" outlineLevel="0" r="74">
      <c r="A74" s="5" t="s">
        <f>=HYPERLINK("https://leilaoonline.net/lote/detalhe/258143", "250")</f>
      </c>
      <c r="B74" s="4" t="s">
        <f>=HYPERLINK("https://leilaoonline.net/lote/detalhe/258143", " REDUTOR WÜLFEL; REL.: 1:5")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12.200,00</t>
        </is>
      </c>
      <c r="F74" s="4" t="inlineStr">
        <is>
          <t>250.00</t>
        </is>
      </c>
    </row>
    <row collapsed="false" customFormat="false" customHeight="false" hidden="false" ht="12.1" outlineLevel="0" r="75">
      <c r="A75" s="5" t="s">
        <f>=HYPERLINK("https://leilaoonline.net/lote/detalhe/258139", "251")</f>
      </c>
      <c r="B75" s="4" t="s">
        <f>=HYPERLINK("https://leilaoonline.net/lote/detalhe/258139", " REDUTOR FALK; REL.: 1:38,8")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6.000,00</t>
        </is>
      </c>
      <c r="F75" s="4" t="inlineStr">
        <is>
          <t>250.00</t>
        </is>
      </c>
    </row>
    <row collapsed="false" customFormat="false" customHeight="false" hidden="false" ht="12.1" outlineLevel="0" r="76">
      <c r="A76" s="5" t="s">
        <f>=HYPERLINK("https://leilaoonline.net/lote/detalhe/258137", "252")</f>
      </c>
      <c r="B76" s="4" t="s">
        <f>=HYPERLINK("https://leilaoonline.net/lote/detalhe/258137", " REDUTOR TRANSMOTÉCNICA; REL.: 1:125")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6.000,00</t>
        </is>
      </c>
      <c r="F76" s="4" t="inlineStr">
        <is>
          <t>250.00</t>
        </is>
      </c>
    </row>
    <row collapsed="false" customFormat="false" customHeight="false" hidden="false" ht="12.1" outlineLevel="0" r="77">
      <c r="A77" s="5" t="s">
        <f>=HYPERLINK("https://leilaoonline.net/lote/detalhe/258107", "651")</f>
      </c>
      <c r="B77" s="4" t="s">
        <f>=HYPERLINK("https://leilaoonline.net/lote/detalhe/258107", " BOMBA DE VÁCUO OMEL C/ MOTOR ELÉTRICO 10 CV")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3.000,00</t>
        </is>
      </c>
      <c r="F77" s="4" t="inlineStr">
        <is>
          <t>200.00</t>
        </is>
      </c>
    </row>
    <row collapsed="false" customFormat="false" customHeight="false" hidden="false" ht="12.1" outlineLevel="0" r="78">
      <c r="A78" s="5" t="s">
        <f>=HYPERLINK("https://leilaoonline.net/lote/detalhe/258089", "654")</f>
      </c>
      <c r="B78" s="4" t="s">
        <f>=HYPERLINK("https://leilaoonline.net/lote/detalhe/258089", " EXAUSTOR S/ ESPECIFICAÇÕES")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3.000,00</t>
        </is>
      </c>
      <c r="F78" s="4" t="inlineStr">
        <is>
          <t>200.00</t>
        </is>
      </c>
    </row>
    <row collapsed="false" customFormat="false" customHeight="false" hidden="false" ht="12.1" outlineLevel="0" r="79">
      <c r="A79" s="5" t="s">
        <f>=HYPERLINK("https://leilaoonline.net/lote/detalhe/258095", "659")</f>
      </c>
      <c r="B79" s="4" t="s">
        <f>=HYPERLINK("https://leilaoonline.net/lote/detalhe/258095", " ESTUFA EM INOX C/ BANDEJA E 2 PORTAS")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10.400,00</t>
        </is>
      </c>
      <c r="F79" s="4" t="inlineStr">
        <is>
          <t>200.00</t>
        </is>
      </c>
    </row>
    <row collapsed="false" customFormat="false" customHeight="false" hidden="false" ht="12.1" outlineLevel="0" r="80">
      <c r="A80" s="5" t="s">
        <f>=HYPERLINK("https://leilaoonline.net/lote/detalhe/258099", "661")</f>
      </c>
      <c r="B80" s="4" t="s">
        <f>=HYPERLINK("https://leilaoonline.net/lote/detalhe/258099", " 2 ESTUFAS TIPO MUFLA")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2.200,00</t>
        </is>
      </c>
      <c r="F80" s="4" t="inlineStr">
        <is>
          <t>200.00</t>
        </is>
      </c>
    </row>
    <row collapsed="false" customFormat="false" customHeight="false" hidden="false" ht="12.1" outlineLevel="0" r="81">
      <c r="A81" s="5" t="s">
        <f>=HYPERLINK("https://leilaoonline.net/lote/detalhe/258106", "663")</f>
      </c>
      <c r="B81" s="4" t="s">
        <f>=HYPERLINK("https://leilaoonline.net/lote/detalhe/258106", " TÚNEL DE ENCOLHIMENTO S/ ESPECIFICAÇÕES")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13.000,00</t>
        </is>
      </c>
      <c r="F81" s="4" t="inlineStr">
        <is>
          <t>200.00</t>
        </is>
      </c>
    </row>
    <row collapsed="false" customFormat="false" customHeight="false" hidden="false" ht="12.1" outlineLevel="0" r="82">
      <c r="A82" s="5" t="s">
        <f>=HYPERLINK("https://leilaoonline.net/lote/detalhe/258093", "664")</f>
      </c>
      <c r="B82" s="4" t="s">
        <f>=HYPERLINK("https://leilaoonline.net/lote/detalhe/258093", " VENTILADOR INDUSTRIAL SPARKER C/ MOTO ELÉTRICO 25 HP")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3.000,00</t>
        </is>
      </c>
      <c r="F82" s="4" t="inlineStr">
        <is>
          <t>200.00</t>
        </is>
      </c>
    </row>
    <row collapsed="false" customFormat="false" customHeight="false" hidden="false" ht="12.1" outlineLevel="0" r="83">
      <c r="A83" s="5" t="s">
        <f>=HYPERLINK("https://leilaoonline.net/lote/detalhe/258100", "665")</f>
      </c>
      <c r="B83" s="4" t="s">
        <f>=HYPERLINK("https://leilaoonline.net/lote/detalhe/258100", " MOINHO DE BOLAS S/ ESPECIFICAÇÕES")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2.400,00</t>
        </is>
      </c>
      <c r="F83" s="4" t="inlineStr">
        <is>
          <t>200.00</t>
        </is>
      </c>
    </row>
    <row collapsed="false" customFormat="false" customHeight="false" hidden="false" ht="12.1" outlineLevel="0" r="84">
      <c r="A84" s="5" t="s">
        <f>=HYPERLINK("https://leilaoonline.net/lote/detalhe/258094", "673")</f>
      </c>
      <c r="B84" s="4" t="s">
        <f>=HYPERLINK("https://leilaoonline.net/lote/detalhe/258094", " 2 COMPRESSOR DE AR WAYNE 240 PÉS, SEM MOTOR")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10.000,00</t>
        </is>
      </c>
      <c r="F84" s="4" t="inlineStr">
        <is>
          <t>200.00</t>
        </is>
      </c>
    </row>
    <row collapsed="false" customFormat="false" customHeight="false" hidden="false" ht="12.1" outlineLevel="0" r="85">
      <c r="A85" s="5" t="s">
        <f>=HYPERLINK("https://leilaoonline.net/lote/detalhe/258103", "674")</f>
      </c>
      <c r="B85" s="4" t="s">
        <f>=HYPERLINK("https://leilaoonline.net/lote/detalhe/258103", " EXAUSTOR C/ MOTOR")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2.000,00</t>
        </is>
      </c>
      <c r="F85" s="4" t="inlineStr">
        <is>
          <t>200.00</t>
        </is>
      </c>
    </row>
    <row collapsed="false" customFormat="false" customHeight="false" hidden="false" ht="12.1" outlineLevel="0" r="86">
      <c r="A86" s="5" t="s">
        <f>=HYPERLINK("https://leilaoonline.net/lote/detalhe/258112", "676")</f>
      </c>
      <c r="B86" s="4" t="s">
        <f>=HYPERLINK("https://leilaoonline.net/lote/detalhe/258112", " VENTILADOR INDUSTRIAL SPARKER C/ MOTO ELÉTRICO 25 HP")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3.000,00</t>
        </is>
      </c>
      <c r="F86" s="4" t="inlineStr">
        <is>
          <t>200.00</t>
        </is>
      </c>
    </row>
    <row collapsed="false" customFormat="false" customHeight="false" hidden="false" ht="12.1" outlineLevel="0" r="87">
      <c r="A87" s="5" t="s">
        <f>=HYPERLINK("https://leilaoonline.net/lote/detalhe/258101", "677")</f>
      </c>
      <c r="B87" s="4" t="s">
        <f>=HYPERLINK("https://leilaoonline.net/lote/detalhe/258101", " AFIADORA DE FERRAMENTAS PB")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1.800,00</t>
        </is>
      </c>
      <c r="F87" s="4" t="inlineStr">
        <is>
          <t>200.00</t>
        </is>
      </c>
    </row>
    <row collapsed="false" customFormat="false" customHeight="false" hidden="false" ht="12.1" outlineLevel="0" r="88">
      <c r="A88" s="5" t="s">
        <f>=HYPERLINK("https://leilaoonline.net/lote/detalhe/258102", "679")</f>
      </c>
      <c r="B88" s="4" t="s">
        <f>=HYPERLINK("https://leilaoonline.net/lote/detalhe/258102", " EXAUSTOR S/ ESPECIFICAÇÕES")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1.600,00</t>
        </is>
      </c>
      <c r="F88" s="4" t="inlineStr">
        <is>
          <t>200.00</t>
        </is>
      </c>
    </row>
    <row collapsed="false" customFormat="false" customHeight="false" hidden="false" ht="12.1" outlineLevel="0" r="89">
      <c r="A89" s="5" t="s">
        <f>=HYPERLINK("https://leilaoonline.net/lote/detalhe/258110", "688")</f>
      </c>
      <c r="B89" s="4" t="s">
        <f>=HYPERLINK("https://leilaoonline.net/lote/detalhe/258110", " EXTRUSORA DORST TIPO: V10SP, ANO: 1969")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7.000,00</t>
        </is>
      </c>
      <c r="F89" s="4" t="inlineStr">
        <is>
          <t>200.00</t>
        </is>
      </c>
    </row>
    <row collapsed="false" customFormat="false" customHeight="false" hidden="false" ht="12.1" outlineLevel="0" r="90">
      <c r="A90" s="5" t="s">
        <f>=HYPERLINK("https://leilaoonline.net/lote/detalhe/258111", "693")</f>
      </c>
      <c r="B90" s="4" t="s">
        <f>=HYPERLINK("https://leilaoonline.net/lote/detalhe/258111", " VENTILADOR GEESP MOD. 8, COM MOTOR ELÉTRICO 20 HP")</f>
      </c>
      <c r="C90" s="4" t="inlineStr">
        <is>
          <t>Não vendido</t>
        </is>
      </c>
      <c r="D90" s="4" t="inlineStr">
        <is>
          <t>0</t>
        </is>
      </c>
      <c r="E90" s="5" t="inlineStr">
        <is>
          <t>4.000,00</t>
        </is>
      </c>
      <c r="F90" s="4" t="inlineStr">
        <is>
          <t>200.00</t>
        </is>
      </c>
    </row>
    <row collapsed="false" customFormat="false" customHeight="false" hidden="false" ht="12.1" outlineLevel="0" r="91">
      <c r="A91" s="5" t="s">
        <f>=HYPERLINK("https://leilaoonline.net/lote/detalhe/258109", "694")</f>
      </c>
      <c r="B91" s="4" t="s">
        <f>=HYPERLINK("https://leilaoonline.net/lote/detalhe/258109", " 2 EXAUSTORES (APENAS 1 COM MOTOR)")</f>
      </c>
      <c r="C91" s="4" t="inlineStr">
        <is>
          <t>Não vendido</t>
        </is>
      </c>
      <c r="D91" s="4" t="inlineStr">
        <is>
          <t>0</t>
        </is>
      </c>
      <c r="E91" s="5" t="inlineStr">
        <is>
          <t>4.000,00</t>
        </is>
      </c>
      <c r="F91" s="4" t="inlineStr">
        <is>
          <t>200.00</t>
        </is>
      </c>
    </row>
    <row collapsed="false" customFormat="false" customHeight="false" hidden="false" ht="12.1" outlineLevel="0" r="92">
      <c r="A92" s="5" t="s">
        <f>=HYPERLINK("https://leilaoonline.net/lote/detalhe/258113", "701")</f>
      </c>
      <c r="B92" s="4" t="s">
        <f>=HYPERLINK("https://leilaoonline.net/lote/detalhe/258113", " VARREDEIRA INDUSTRIAL ELECTROLUX")</f>
      </c>
      <c r="C92" s="4" t="inlineStr">
        <is>
          <t>Não vendido</t>
        </is>
      </c>
      <c r="D92" s="4" t="inlineStr">
        <is>
          <t>0</t>
        </is>
      </c>
      <c r="E92" s="5" t="inlineStr">
        <is>
          <t>4.000,00</t>
        </is>
      </c>
      <c r="F92" s="4" t="inlineStr">
        <is>
          <t>200.00</t>
        </is>
      </c>
    </row>
    <row collapsed="false" customFormat="false" customHeight="false" hidden="false" ht="12.1" outlineLevel="0" r="93">
      <c r="A93" s="5" t="s">
        <f>=HYPERLINK("https://leilaoonline.net/lote/detalhe/258163", "1002")</f>
      </c>
      <c r="B93" s="4" t="s">
        <f>=HYPERLINK("https://leilaoonline.net/lote/detalhe/258163", " PRENSA HIDRÁULICA LUXOR LCN, CAP. 5 T")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7.000,00</t>
        </is>
      </c>
      <c r="F93" s="4" t="inlineStr">
        <is>
          <t>200.00</t>
        </is>
      </c>
    </row>
    <row collapsed="false" customFormat="false" customHeight="false" hidden="false" ht="12.1" outlineLevel="0" r="94">
      <c r="A94" s="5" t="s">
        <f>=HYPERLINK("https://leilaoonline.net/lote/detalhe/258153", "1003")</f>
      </c>
      <c r="B94" s="4" t="s">
        <f>=HYPERLINK("https://leilaoonline.net/lote/detalhe/258153", " SERRA DE FITA RONEMAK AC 300, ANO: 1992")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3.800,00</t>
        </is>
      </c>
      <c r="F94" s="4" t="inlineStr">
        <is>
          <t>200.00</t>
        </is>
      </c>
    </row>
    <row collapsed="false" customFormat="false" customHeight="false" hidden="false" ht="12.1" outlineLevel="0" r="95">
      <c r="A95" s="5" t="s">
        <f>=HYPERLINK("https://leilaoonline.net/lote/detalhe/258155", "1005")</f>
      </c>
      <c r="B95" s="4" t="s">
        <f>=HYPERLINK("https://leilaoonline.net/lote/detalhe/258155", " VENTOINHA COM QUEIMADOR E MOTOR ELÉTRICO 7,5 CV")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6.000,00</t>
        </is>
      </c>
      <c r="F95" s="4" t="inlineStr">
        <is>
          <t>200.00</t>
        </is>
      </c>
    </row>
    <row collapsed="false" customFormat="false" customHeight="false" hidden="false" ht="12.1" outlineLevel="0" r="96">
      <c r="A96" s="5" t="s">
        <f>=HYPERLINK("https://leilaoonline.net/lote/detalhe/258154", "1006")</f>
      </c>
      <c r="B96" s="4" t="s">
        <f>=HYPERLINK("https://leilaoonline.net/lote/detalhe/258154", " 3 ESTEIRAS ELETROMAGNÉTICAS EM AÇO INOX")</f>
      </c>
      <c r="C96" s="4" t="inlineStr">
        <is>
          <t>Não vendido</t>
        </is>
      </c>
      <c r="D96" s="4" t="inlineStr">
        <is>
          <t>0</t>
        </is>
      </c>
      <c r="E96" s="5" t="inlineStr">
        <is>
          <t>13.000,00</t>
        </is>
      </c>
      <c r="F96" s="4" t="inlineStr">
        <is>
          <t>200.00</t>
        </is>
      </c>
    </row>
    <row collapsed="false" customFormat="false" customHeight="false" hidden="false" ht="12.1" outlineLevel="0" r="97">
      <c r="A97" s="5" t="s">
        <f>=HYPERLINK("https://leilaoonline.net/lote/detalhe/258161", "1016")</f>
      </c>
      <c r="B97" s="4" t="s">
        <f>=HYPERLINK("https://leilaoonline.net/lote/detalhe/258161", " SERRA DE FITA DOALL MOD. ML")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3.000,00</t>
        </is>
      </c>
      <c r="F97" s="4" t="inlineStr">
        <is>
          <t>200.00</t>
        </is>
      </c>
    </row>
    <row collapsed="false" customFormat="false" customHeight="false" hidden="false" ht="12.1" outlineLevel="0" r="98">
      <c r="A98" s="5" t="s">
        <f>=HYPERLINK("https://leilaoonline.net/lote/detalhe/258165", "1024")</f>
      </c>
      <c r="B98" s="4" t="s">
        <f>=HYPERLINK("https://leilaoonline.net/lote/detalhe/258165", " MOTORREDUTOR SEW, REL. 1: 192, COM MOTOR ELÉTRICO 40 CV, 2 PÓLOS, 380/660 V")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8.000,00</t>
        </is>
      </c>
      <c r="F98" s="4" t="inlineStr">
        <is>
          <t>200.00</t>
        </is>
      </c>
    </row>
    <row collapsed="false" customFormat="false" customHeight="false" hidden="false" ht="12.1" outlineLevel="0" r="99">
      <c r="A99" s="5" t="s">
        <f>=HYPERLINK("https://leilaoonline.net/lote/detalhe/258164", "1029")</f>
      </c>
      <c r="B99" s="4" t="s">
        <f>=HYPERLINK("https://leilaoonline.net/lote/detalhe/258164", " 1 REDUTOR TRANSMOTÉCNICA H1213, REL. 1:20 E 1 REDUTOR S/ ESPECIFICAÇÕES")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8.000,00</t>
        </is>
      </c>
      <c r="F99" s="4" t="inlineStr">
        <is>
          <t>200.00</t>
        </is>
      </c>
    </row>
    <row collapsed="false" customFormat="false" customHeight="false" hidden="false" ht="12.1" outlineLevel="0" r="100">
      <c r="A100" s="5" t="s">
        <f>=HYPERLINK("https://leilaoonline.net/lote/detalhe/258156", "1030")</f>
      </c>
      <c r="B100" s="4" t="s">
        <f>=HYPERLINK("https://leilaoonline.net/lote/detalhe/258156", " 11 MOTORES ESTACIONÁRIOS DYNAPAC")</f>
      </c>
      <c r="C100" s="4" t="inlineStr">
        <is>
          <t>Não vendido</t>
        </is>
      </c>
      <c r="D100" s="4" t="inlineStr">
        <is>
          <t>0</t>
        </is>
      </c>
      <c r="E100" s="5" t="inlineStr">
        <is>
          <t>4.000,00</t>
        </is>
      </c>
      <c r="F100" s="4" t="inlineStr">
        <is>
          <t>200.00</t>
        </is>
      </c>
    </row>
    <row collapsed="false" customFormat="false" customHeight="false" hidden="false" ht="12.1" outlineLevel="0" r="101">
      <c r="A101" s="5" t="s">
        <f>=HYPERLINK("https://leilaoonline.net/lote/detalhe/258167", "1057")</f>
      </c>
      <c r="B101" s="4" t="s">
        <f>=HYPERLINK("https://leilaoonline.net/lote/detalhe/258167", " CENTRÍFUGA EM AÇO INOX DIÂM. 1,8 M E ALTURA 1 M")</f>
      </c>
      <c r="C101" s="4" t="inlineStr">
        <is>
          <t>Não vendido</t>
        </is>
      </c>
      <c r="D101" s="4" t="inlineStr">
        <is>
          <t>0</t>
        </is>
      </c>
      <c r="E101" s="5" t="inlineStr">
        <is>
          <t>13.000,00</t>
        </is>
      </c>
      <c r="F101" s="4" t="inlineStr">
        <is>
          <t>200.00</t>
        </is>
      </c>
    </row>
    <row collapsed="false" customFormat="false" customHeight="false" hidden="false" ht="12.1" outlineLevel="0" r="102">
      <c r="A102" s="5" t="s">
        <f>=HYPERLINK("https://leilaoonline.net/lote/detalhe/258157", "1060")</f>
      </c>
      <c r="B102" s="4" t="s">
        <f>=HYPERLINK("https://leilaoonline.net/lote/detalhe/258157", " ESTUFA MARVI POT. 1000 W")</f>
      </c>
      <c r="C102" s="4" t="inlineStr">
        <is>
          <t>Não vendido</t>
        </is>
      </c>
      <c r="D102" s="4" t="inlineStr">
        <is>
          <t>0</t>
        </is>
      </c>
      <c r="E102" s="5" t="inlineStr">
        <is>
          <t>4.000,00</t>
        </is>
      </c>
      <c r="F102" s="4" t="inlineStr">
        <is>
          <t>200.00</t>
        </is>
      </c>
    </row>
    <row collapsed="false" customFormat="false" customHeight="false" hidden="false" ht="12.1" outlineLevel="0" r="103">
      <c r="A103" s="5" t="s">
        <f>=HYPERLINK("https://leilaoonline.net/lote/detalhe/258166", "1061")</f>
      </c>
      <c r="B103" s="4" t="s">
        <f>=HYPERLINK("https://leilaoonline.net/lote/detalhe/258166", " ALIMENTADOR VIBRATÓRIO C/ MOTOR ELÉTRICO 2 CV")</f>
      </c>
      <c r="C103" s="4" t="inlineStr">
        <is>
          <t>Não vendido</t>
        </is>
      </c>
      <c r="D103" s="4" t="inlineStr">
        <is>
          <t>0</t>
        </is>
      </c>
      <c r="E103" s="5" t="inlineStr">
        <is>
          <t>13.000,00</t>
        </is>
      </c>
      <c r="F103" s="4" t="inlineStr">
        <is>
          <t>200.00</t>
        </is>
      </c>
    </row>
    <row collapsed="false" customFormat="false" customHeight="false" hidden="false" ht="12.1" outlineLevel="0" r="104">
      <c r="A104" s="5" t="s">
        <f>=HYPERLINK("https://leilaoonline.net/lote/detalhe/258171", "1070")</f>
      </c>
      <c r="B104" s="4" t="s">
        <f>=HYPERLINK("https://leilaoonline.net/lote/detalhe/258171", " ESTEIRA TRANSPORTADORA C/ MOTORREDUTOR SEW, REL. 1:23,2, POT. 0,75 KW; COMP. 5 M")</f>
      </c>
      <c r="C104" s="4" t="inlineStr">
        <is>
          <t>Não vendido</t>
        </is>
      </c>
      <c r="D104" s="4" t="inlineStr">
        <is>
          <t>0</t>
        </is>
      </c>
      <c r="E104" s="5" t="inlineStr">
        <is>
          <t>5.000,00</t>
        </is>
      </c>
      <c r="F104" s="4" t="inlineStr">
        <is>
          <t>200.00</t>
        </is>
      </c>
    </row>
    <row collapsed="false" customFormat="false" customHeight="false" hidden="false" ht="12.1" outlineLevel="0" r="105">
      <c r="A105" s="5" t="s">
        <f>=HYPERLINK("https://leilaoonline.net/lote/detalhe/258174", "1076")</f>
      </c>
      <c r="B105" s="4" t="s">
        <f>=HYPERLINK("https://leilaoonline.net/lote/detalhe/258174", " VÁLVULA ROTATIVA CONDOR EM AÇO INOX")</f>
      </c>
      <c r="C105" s="4" t="inlineStr">
        <is>
          <t>Não vendido</t>
        </is>
      </c>
      <c r="D105" s="4" t="inlineStr">
        <is>
          <t>0</t>
        </is>
      </c>
      <c r="E105" s="5" t="inlineStr">
        <is>
          <t>13.000,00</t>
        </is>
      </c>
      <c r="F105" s="4" t="inlineStr">
        <is>
          <t>200.00</t>
        </is>
      </c>
    </row>
    <row collapsed="false" customFormat="false" customHeight="false" hidden="false" ht="12.1" outlineLevel="0" r="106">
      <c r="A106" s="5" t="s">
        <f>=HYPERLINK("https://leilaoonline.net/lote/detalhe/258179", "1078")</f>
      </c>
      <c r="B106" s="4" t="s">
        <f>=HYPERLINK("https://leilaoonline.net/lote/detalhe/258179", " REDUTOR, REL. 1:60 P/ MOTOR DE 20 CV")</f>
      </c>
      <c r="C106" s="4" t="inlineStr">
        <is>
          <t>Não vendido</t>
        </is>
      </c>
      <c r="D106" s="4" t="inlineStr">
        <is>
          <t>0</t>
        </is>
      </c>
      <c r="E106" s="5" t="inlineStr">
        <is>
          <t>8.000,00</t>
        </is>
      </c>
      <c r="F106" s="4" t="inlineStr">
        <is>
          <t>200.00</t>
        </is>
      </c>
    </row>
    <row collapsed="false" customFormat="false" customHeight="false" hidden="false" ht="12.1" outlineLevel="0" r="107">
      <c r="A107" s="5" t="s">
        <f>=HYPERLINK("https://leilaoonline.net/lote/detalhe/258178", "1080")</f>
      </c>
      <c r="B107" s="4" t="s">
        <f>=HYPERLINK("https://leilaoonline.net/lote/detalhe/258178", " EXAUSTOR PROJELMEC")</f>
      </c>
      <c r="C107" s="4" t="inlineStr">
        <is>
          <t>Não vendido</t>
        </is>
      </c>
      <c r="D107" s="4" t="inlineStr">
        <is>
          <t>0</t>
        </is>
      </c>
      <c r="E107" s="5" t="inlineStr">
        <is>
          <t>7.000,00</t>
        </is>
      </c>
      <c r="F107" s="4" t="inlineStr">
        <is>
          <t>200.00</t>
        </is>
      </c>
    </row>
    <row collapsed="false" customFormat="false" customHeight="false" hidden="false" ht="12.1" outlineLevel="0" r="108">
      <c r="A108" s="5" t="s">
        <f>=HYPERLINK("https://leilaoonline.net/lote/detalhe/258176", "1082")</f>
      </c>
      <c r="B108" s="4" t="s">
        <f>=HYPERLINK("https://leilaoonline.net/lote/detalhe/258176", " 1 GUILHOTINA PEXTO F3354")</f>
      </c>
      <c r="C108" s="4" t="inlineStr">
        <is>
          <t>Não vendido</t>
        </is>
      </c>
      <c r="D108" s="4" t="inlineStr">
        <is>
          <t>0</t>
        </is>
      </c>
      <c r="E108" s="5" t="inlineStr">
        <is>
          <t>10.000,00</t>
        </is>
      </c>
      <c r="F108" s="4" t="inlineStr">
        <is>
          <t>200.00</t>
        </is>
      </c>
    </row>
    <row collapsed="false" customFormat="false" customHeight="false" hidden="false" ht="12.1" outlineLevel="0" r="109">
      <c r="A109" s="5" t="s">
        <f>=HYPERLINK("https://leilaoonline.net/lote/detalhe/258173", "1087")</f>
      </c>
      <c r="B109" s="4" t="s">
        <f>=HYPERLINK("https://leilaoonline.net/lote/detalhe/258173", " CALHA VIBRATÓRIA, DIM. 2X0,9 M")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8.000,00</t>
        </is>
      </c>
      <c r="F109" s="4" t="inlineStr">
        <is>
          <t>200.00</t>
        </is>
      </c>
    </row>
    <row collapsed="false" customFormat="false" customHeight="false" hidden="false" ht="12.1" outlineLevel="0" r="110">
      <c r="A110" s="5" t="s">
        <f>=HYPERLINK("https://leilaoonline.net/lote/detalhe/258169", "1088")</f>
      </c>
      <c r="B110" s="4" t="s">
        <f>=HYPERLINK("https://leilaoonline.net/lote/detalhe/258169", " CALHA VIBRATÓRIA, DIM. 3X0,9 M")</f>
      </c>
      <c r="C110" s="4" t="inlineStr">
        <is>
          <t>Não vendido</t>
        </is>
      </c>
      <c r="D110" s="4" t="inlineStr">
        <is>
          <t>0</t>
        </is>
      </c>
      <c r="E110" s="5" t="inlineStr">
        <is>
          <t>10.000,00</t>
        </is>
      </c>
      <c r="F110" s="4" t="inlineStr">
        <is>
          <t>200.00</t>
        </is>
      </c>
    </row>
    <row collapsed="false" customFormat="false" customHeight="false" hidden="false" ht="12.1" outlineLevel="0" r="111">
      <c r="A111" s="5" t="s">
        <f>=HYPERLINK("https://leilaoonline.net/lote/detalhe/258168", "1089")</f>
      </c>
      <c r="B111" s="4" t="s">
        <f>=HYPERLINK("https://leilaoonline.net/lote/detalhe/258168", " LAVADORA DE PEÇAS EM AÇO INOX, DIM. 1,3X0,85 M")</f>
      </c>
      <c r="C111" s="4" t="inlineStr">
        <is>
          <t>Não vendido</t>
        </is>
      </c>
      <c r="D111" s="4" t="inlineStr">
        <is>
          <t>0</t>
        </is>
      </c>
      <c r="E111" s="5" t="inlineStr">
        <is>
          <t>5.000,00</t>
        </is>
      </c>
      <c r="F111" s="4" t="inlineStr">
        <is>
          <t>200.00</t>
        </is>
      </c>
    </row>
    <row collapsed="false" customFormat="false" customHeight="false" hidden="false" ht="12.1" outlineLevel="0" r="112">
      <c r="A112" s="5" t="s">
        <f>=HYPERLINK("https://leilaoonline.net/lote/detalhe/258177", "1093")</f>
      </c>
      <c r="B112" s="4" t="s">
        <f>=HYPERLINK("https://leilaoonline.net/lote/detalhe/258177", " MOTOBOMBA OMEL EM INOX, COM MOTOR ELÉTRICO 40 CV")</f>
      </c>
      <c r="C112" s="4" t="inlineStr">
        <is>
          <t>Não vendido</t>
        </is>
      </c>
      <c r="D112" s="4" t="inlineStr">
        <is>
          <t>0</t>
        </is>
      </c>
      <c r="E112" s="5" t="inlineStr">
        <is>
          <t>9.800,00</t>
        </is>
      </c>
      <c r="F112" s="4" t="inlineStr">
        <is>
          <t>200.00</t>
        </is>
      </c>
    </row>
    <row collapsed="false" customFormat="false" customHeight="false" hidden="false" ht="12.1" outlineLevel="0" r="113">
      <c r="A113" s="5" t="s">
        <f>=HYPERLINK("https://leilaoonline.net/lote/detalhe/258175", "1096")</f>
      </c>
      <c r="B113" s="4" t="s">
        <f>=HYPERLINK("https://leilaoonline.net/lote/detalhe/258175", " 2 TANQUES EM AÇO CARBONO, DIÂM. 1,2 M E ALTURA 1 M")</f>
      </c>
      <c r="C113" s="4" t="inlineStr">
        <is>
          <t>Não vendido</t>
        </is>
      </c>
      <c r="D113" s="4" t="inlineStr">
        <is>
          <t>0</t>
        </is>
      </c>
      <c r="E113" s="5" t="inlineStr">
        <is>
          <t>2.000,00</t>
        </is>
      </c>
      <c r="F113" s="4" t="inlineStr">
        <is>
          <t>200.00</t>
        </is>
      </c>
    </row>
    <row collapsed="false" customFormat="false" customHeight="false" hidden="false" ht="12.1" outlineLevel="0" r="114">
      <c r="A114" s="5" t="s">
        <f>=HYPERLINK("https://leilaoonline.net/lote/detalhe/258188", "2105")</f>
      </c>
      <c r="B114" s="4" t="s">
        <f>=HYPERLINK("https://leilaoonline.net/lote/detalhe/258188", " PRENSA EXCÊNTRICA; CAP. 6 T")</f>
      </c>
      <c r="C114" s="4" t="inlineStr">
        <is>
          <t>Não vendido</t>
        </is>
      </c>
      <c r="D114" s="4" t="inlineStr">
        <is>
          <t>0</t>
        </is>
      </c>
      <c r="E114" s="5" t="inlineStr">
        <is>
          <t>4.000,00</t>
        </is>
      </c>
      <c r="F114" s="4" t="inlineStr">
        <is>
          <t>200.00</t>
        </is>
      </c>
    </row>
    <row collapsed="false" customFormat="false" customHeight="false" hidden="false" ht="12.1" outlineLevel="0" r="115">
      <c r="A115" s="5" t="s">
        <f>=HYPERLINK("https://leilaoonline.net/lote/detalhe/258182", "2109")</f>
      </c>
      <c r="B115" s="4" t="s">
        <f>=HYPERLINK("https://leilaoonline.net/lote/detalhe/258182", " SERRA DE FITA RONEMAK MOD. 3/4")</f>
      </c>
      <c r="C115" s="4" t="inlineStr">
        <is>
          <t>Não vendido</t>
        </is>
      </c>
      <c r="D115" s="4" t="inlineStr">
        <is>
          <t>0</t>
        </is>
      </c>
      <c r="E115" s="5" t="inlineStr">
        <is>
          <t>10.000,00</t>
        </is>
      </c>
      <c r="F115" s="4" t="inlineStr">
        <is>
          <t>200.00</t>
        </is>
      </c>
    </row>
    <row collapsed="false" customFormat="false" customHeight="false" hidden="false" ht="12.1" outlineLevel="0" r="116">
      <c r="A116" s="5" t="s">
        <f>=HYPERLINK("https://leilaoonline.net/lote/detalhe/258185", "2110")</f>
      </c>
      <c r="B116" s="4" t="s">
        <f>=HYPERLINK("https://leilaoonline.net/lote/detalhe/258185", " VENTILADOR INDUSTRIAL PROJELMEC 2 CV")</f>
      </c>
      <c r="C116" s="4" t="inlineStr">
        <is>
          <t>Não vendido</t>
        </is>
      </c>
      <c r="D116" s="4" t="inlineStr">
        <is>
          <t>0</t>
        </is>
      </c>
      <c r="E116" s="5" t="inlineStr">
        <is>
          <t>4.000,00</t>
        </is>
      </c>
      <c r="F116" s="4" t="inlineStr">
        <is>
          <t>200.00</t>
        </is>
      </c>
    </row>
    <row collapsed="false" customFormat="false" customHeight="false" hidden="false" ht="12.1" outlineLevel="0" r="117">
      <c r="A117" s="5" t="s">
        <f>=HYPERLINK("https://leilaoonline.net/lote/detalhe/258180", "2111")</f>
      </c>
      <c r="B117" s="4" t="s">
        <f>=HYPERLINK("https://leilaoonline.net/lote/detalhe/258180", " TACHO TIPO CADINHO")</f>
      </c>
      <c r="C117" s="4" t="inlineStr">
        <is>
          <t>Não vendido</t>
        </is>
      </c>
      <c r="D117" s="4" t="inlineStr">
        <is>
          <t>0</t>
        </is>
      </c>
      <c r="E117" s="5" t="inlineStr">
        <is>
          <t>2.500,00</t>
        </is>
      </c>
      <c r="F117" s="4" t="inlineStr">
        <is>
          <t>200.00</t>
        </is>
      </c>
    </row>
    <row collapsed="false" customFormat="false" customHeight="false" hidden="false" ht="12.1" outlineLevel="0" r="118">
      <c r="A118" s="5" t="s">
        <f>=HYPERLINK("https://leilaoonline.net/lote/detalhe/258181", "2116")</f>
      </c>
      <c r="B118" s="4" t="s">
        <f>=HYPERLINK("https://leilaoonline.net/lote/detalhe/258181", " PRENSA TIPO "C"")</f>
      </c>
      <c r="C118" s="4" t="inlineStr">
        <is>
          <t>Não vendido</t>
        </is>
      </c>
      <c r="D118" s="4" t="inlineStr">
        <is>
          <t>0</t>
        </is>
      </c>
      <c r="E118" s="5" t="inlineStr">
        <is>
          <t>12.500,00</t>
        </is>
      </c>
      <c r="F118" s="4" t="inlineStr">
        <is>
          <t>200.00</t>
        </is>
      </c>
    </row>
    <row collapsed="false" customFormat="false" customHeight="false" hidden="false" ht="12.1" outlineLevel="0" r="119">
      <c r="A119" s="5" t="s">
        <f>=HYPERLINK("https://leilaoonline.net/lote/detalhe/258187", "2117")</f>
      </c>
      <c r="B119" s="4" t="s">
        <f>=HYPERLINK("https://leilaoonline.net/lote/detalhe/258187", " MOTORREDUTOR  ")</f>
      </c>
      <c r="C119" s="4" t="inlineStr">
        <is>
          <t>Não vendido</t>
        </is>
      </c>
      <c r="D119" s="4" t="inlineStr">
        <is>
          <t>0</t>
        </is>
      </c>
      <c r="E119" s="5" t="inlineStr">
        <is>
          <t>12.500,00</t>
        </is>
      </c>
      <c r="F119" s="4" t="inlineStr">
        <is>
          <t>200.00</t>
        </is>
      </c>
    </row>
    <row collapsed="false" customFormat="false" customHeight="false" hidden="false" ht="12.1" outlineLevel="0" r="120">
      <c r="A120" s="5" t="s">
        <f>=HYPERLINK("https://leilaoonline.net/lote/detalhe/258184", "2118")</f>
      </c>
      <c r="B120" s="4" t="s">
        <f>=HYPERLINK("https://leilaoonline.net/lote/detalhe/258184", " MOTORREDUTOR  ")</f>
      </c>
      <c r="C120" s="4" t="inlineStr">
        <is>
          <t>Não vendido</t>
        </is>
      </c>
      <c r="D120" s="4" t="inlineStr">
        <is>
          <t>0</t>
        </is>
      </c>
      <c r="E120" s="5" t="inlineStr">
        <is>
          <t>12.500,00</t>
        </is>
      </c>
      <c r="F120" s="4" t="inlineStr">
        <is>
          <t>200.00</t>
        </is>
      </c>
    </row>
    <row collapsed="false" customFormat="false" customHeight="false" hidden="false" ht="12.1" outlineLevel="0" r="121">
      <c r="A121" s="5" t="s">
        <f>=HYPERLINK("https://leilaoonline.net/lote/detalhe/258183", "2119")</f>
      </c>
      <c r="B121" s="4" t="s">
        <f>=HYPERLINK("https://leilaoonline.net/lote/detalhe/258183", " MOTORREDUTOR  ")</f>
      </c>
      <c r="C121" s="4" t="inlineStr">
        <is>
          <t>Não vendido</t>
        </is>
      </c>
      <c r="D121" s="4" t="inlineStr">
        <is>
          <t>0</t>
        </is>
      </c>
      <c r="E121" s="5" t="inlineStr">
        <is>
          <t>12.500,00</t>
        </is>
      </c>
      <c r="F121" s="4" t="inlineStr">
        <is>
          <t>200.00</t>
        </is>
      </c>
    </row>
    <row collapsed="false" customFormat="false" customHeight="false" hidden="false" ht="12.1" outlineLevel="0" r="122">
      <c r="A122" s="5" t="s">
        <f>=HYPERLINK("https://leilaoonline.net/lote/detalhe/258186", "2120")</f>
      </c>
      <c r="B122" s="4" t="s">
        <f>=HYPERLINK("https://leilaoonline.net/lote/detalhe/258186", " MOTORREDUTOR  ")</f>
      </c>
      <c r="C122" s="4" t="inlineStr">
        <is>
          <t>Não vendido</t>
        </is>
      </c>
      <c r="D122" s="4" t="inlineStr">
        <is>
          <t>0</t>
        </is>
      </c>
      <c r="E122" s="5" t="inlineStr">
        <is>
          <t>12.500,00</t>
        </is>
      </c>
      <c r="F122" s="4" t="inlineStr">
        <is>
          <t>200.00</t>
        </is>
      </c>
    </row>
    <row collapsed="false" customFormat="false" customHeight="false" hidden="false" ht="12.1" outlineLevel="0" r="123">
      <c r="A123" s="5" t="s">
        <f>=HYPERLINK("https://leilaoonline.net/lote/detalhe/258189", "2122")</f>
      </c>
      <c r="B123" s="4" t="s">
        <f>=HYPERLINK("https://leilaoonline.net/lote/detalhe/258189", " ESTEIRA TRANSPORTADOR P/ CAVACO C/ MOTOR")</f>
      </c>
      <c r="C123" s="4" t="inlineStr">
        <is>
          <t>Não vendido</t>
        </is>
      </c>
      <c r="D123" s="4" t="inlineStr">
        <is>
          <t>0</t>
        </is>
      </c>
      <c r="E123" s="5" t="inlineStr">
        <is>
          <t>6.500,00</t>
        </is>
      </c>
      <c r="F123" s="4" t="inlineStr">
        <is>
          <t>200.00</t>
        </is>
      </c>
    </row>
    <row collapsed="false" customFormat="false" customHeight="false" hidden="false" ht="12.1" outlineLevel="0" r="124">
      <c r="A124" s="5" t="s">
        <f>=HYPERLINK("https://leilaoonline.net/lote/detalhe/258190", "2124")</f>
      </c>
      <c r="B124" s="4" t="s">
        <f>=HYPERLINK("https://leilaoonline.net/lote/detalhe/258190", " AFIADORA DE FERRAMENTAS, C/ MOTOR WEG 3 CV")</f>
      </c>
      <c r="C124" s="4" t="inlineStr">
        <is>
          <t>Não vendido</t>
        </is>
      </c>
      <c r="D124" s="4" t="inlineStr">
        <is>
          <t>0</t>
        </is>
      </c>
      <c r="E124" s="5" t="inlineStr">
        <is>
          <t>2.200,00</t>
        </is>
      </c>
      <c r="F124" s="4" t="inlineStr">
        <is>
          <t>200.00</t>
        </is>
      </c>
    </row>
    <row collapsed="false" customFormat="false" customHeight="false" hidden="false" ht="12.1" outlineLevel="0" r="125">
      <c r="A125" s="5" t="s">
        <f>=HYPERLINK("https://leilaoonline.net/lote/detalhe/258191", "2125")</f>
      </c>
      <c r="B125" s="4" t="s">
        <f>=HYPERLINK("https://leilaoonline.net/lote/detalhe/258191", " VENTILADOR INDUSTRIAL TIPO 1/14, ANO 1978")</f>
      </c>
      <c r="C125" s="4" t="inlineStr">
        <is>
          <t>Não vendido</t>
        </is>
      </c>
      <c r="D125" s="4" t="inlineStr">
        <is>
          <t>0</t>
        </is>
      </c>
      <c r="E125" s="5" t="inlineStr">
        <is>
          <t>10.000,00</t>
        </is>
      </c>
      <c r="F125" s="4" t="inlineStr">
        <is>
          <t>200.00</t>
        </is>
      </c>
    </row>
    <row collapsed="false" customFormat="false" customHeight="false" hidden="false" ht="12.1" outlineLevel="0" r="126">
      <c r="A126" s="5" t="s">
        <f>=HYPERLINK("https://leilaoonline.net/lote/detalhe/258192", "2128")</f>
      </c>
      <c r="B126" s="4" t="s">
        <f>=HYPERLINK("https://leilaoonline.net/lote/detalhe/258192", " BOMBA CENTRÍFUGA EM AÇO INOX; POT. APROX. 30 CV")</f>
      </c>
      <c r="C126" s="4" t="inlineStr">
        <is>
          <t>Não vendido</t>
        </is>
      </c>
      <c r="D126" s="4" t="inlineStr">
        <is>
          <t>0</t>
        </is>
      </c>
      <c r="E126" s="5" t="inlineStr">
        <is>
          <t>7.500,00</t>
        </is>
      </c>
      <c r="F126" s="4" t="inlineStr">
        <is>
          <t>200.00</t>
        </is>
      </c>
    </row>
    <row collapsed="false" customFormat="false" customHeight="false" hidden="false" ht="12.1" outlineLevel="0" r="127">
      <c r="A127" s="5" t="s">
        <f>=HYPERLINK("https://leilaoonline.net/lote/detalhe/258194", "2136")</f>
      </c>
      <c r="B127" s="4" t="s">
        <f>=HYPERLINK("https://leilaoonline.net/lote/detalhe/258194", " UNIDADE HIDRÁULICA C/ MOTOR ELÉT. WEG 75 CV, 1775 RPM, 220/380 V")</f>
      </c>
      <c r="C127" s="4" t="inlineStr">
        <is>
          <t>Não vendido</t>
        </is>
      </c>
      <c r="D127" s="4" t="inlineStr">
        <is>
          <t>0</t>
        </is>
      </c>
      <c r="E127" s="5" t="inlineStr">
        <is>
          <t>13.500,00</t>
        </is>
      </c>
      <c r="F127" s="4" t="inlineStr">
        <is>
          <t>200.00</t>
        </is>
      </c>
    </row>
    <row collapsed="false" customFormat="false" customHeight="false" hidden="false" ht="12.1" outlineLevel="0" r="128">
      <c r="A128" s="5" t="s">
        <f>=HYPERLINK("https://leilaoonline.net/lote/detalhe/258199", "2138")</f>
      </c>
      <c r="B128" s="4" t="s">
        <f>=HYPERLINK("https://leilaoonline.net/lote/detalhe/258199", " REDUTOR TRANSMOTÉCNICA; REL.: 1:6,3")</f>
      </c>
      <c r="C128" s="4" t="inlineStr">
        <is>
          <t>Não vendido</t>
        </is>
      </c>
      <c r="D128" s="4" t="inlineStr">
        <is>
          <t>0</t>
        </is>
      </c>
      <c r="E128" s="5" t="inlineStr">
        <is>
          <t>12.500,00</t>
        </is>
      </c>
      <c r="F128" s="4" t="inlineStr">
        <is>
          <t>200.00</t>
        </is>
      </c>
    </row>
    <row collapsed="false" customFormat="false" customHeight="false" hidden="false" ht="12.1" outlineLevel="0" r="129">
      <c r="A129" s="5" t="s">
        <f>=HYPERLINK("https://leilaoonline.net/lote/detalhe/258198", "2139")</f>
      </c>
      <c r="B129" s="4" t="s">
        <f>=HYPERLINK("https://leilaoonline.net/lote/detalhe/258198", " REDUTOR TRANSMOTÉCNICA; REL.: 1:6,3")</f>
      </c>
      <c r="C129" s="4" t="inlineStr">
        <is>
          <t>Não vendido</t>
        </is>
      </c>
      <c r="D129" s="4" t="inlineStr">
        <is>
          <t>0</t>
        </is>
      </c>
      <c r="E129" s="5" t="inlineStr">
        <is>
          <t>12.500,00</t>
        </is>
      </c>
      <c r="F129" s="4" t="inlineStr">
        <is>
          <t>200.00</t>
        </is>
      </c>
    </row>
    <row collapsed="false" customFormat="false" customHeight="false" hidden="false" ht="12.1" outlineLevel="0" r="130">
      <c r="A130" s="5" t="s">
        <f>=HYPERLINK("https://leilaoonline.net/lote/detalhe/258200", "2140")</f>
      </c>
      <c r="B130" s="4" t="s">
        <f>=HYPERLINK("https://leilaoonline.net/lote/detalhe/258200", " REDUTOR TRANSMOTÉCNICA; REL.: 1:6,3")</f>
      </c>
      <c r="C130" s="4" t="inlineStr">
        <is>
          <t>Não vendido</t>
        </is>
      </c>
      <c r="D130" s="4" t="inlineStr">
        <is>
          <t>0</t>
        </is>
      </c>
      <c r="E130" s="5" t="inlineStr">
        <is>
          <t>12.500,00</t>
        </is>
      </c>
      <c r="F130" s="4" t="inlineStr">
        <is>
          <t>200.00</t>
        </is>
      </c>
    </row>
    <row collapsed="false" customFormat="false" customHeight="false" hidden="false" ht="12.1" outlineLevel="0" r="131">
      <c r="A131" s="5" t="s">
        <f>=HYPERLINK("https://leilaoonline.net/lote/detalhe/258203", "2141")</f>
      </c>
      <c r="B131" s="4" t="s">
        <f>=HYPERLINK("https://leilaoonline.net/lote/detalhe/258203", " PRENSA HIDRÁULICA EV; CAP. 20 T")</f>
      </c>
      <c r="C131" s="4" t="inlineStr">
        <is>
          <t>Não vendido</t>
        </is>
      </c>
      <c r="D131" s="4" t="inlineStr">
        <is>
          <t>0</t>
        </is>
      </c>
      <c r="E131" s="5" t="inlineStr">
        <is>
          <t>2.300,00</t>
        </is>
      </c>
      <c r="F131" s="4" t="inlineStr">
        <is>
          <t>200.00</t>
        </is>
      </c>
    </row>
    <row collapsed="false" customFormat="false" customHeight="false" hidden="false" ht="12.1" outlineLevel="0" r="132">
      <c r="A132" s="5" t="s">
        <f>=HYPERLINK("https://leilaoonline.net/lote/detalhe/258202", "2143")</f>
      </c>
      <c r="B132" s="4" t="s">
        <f>=HYPERLINK("https://leilaoonline.net/lote/detalhe/258202", " COMPACTADOR DE SOLO DYNAPAC TIPO C016; C/ MOTOR ELÉT. WEG 2 CV")</f>
      </c>
      <c r="C132" s="4" t="inlineStr">
        <is>
          <t>Não vendido</t>
        </is>
      </c>
      <c r="D132" s="4" t="inlineStr">
        <is>
          <t>0</t>
        </is>
      </c>
      <c r="E132" s="5" t="inlineStr">
        <is>
          <t>1.900,00</t>
        </is>
      </c>
      <c r="F132" s="4" t="inlineStr">
        <is>
          <t>200.00</t>
        </is>
      </c>
    </row>
    <row collapsed="false" customFormat="false" customHeight="false" hidden="false" ht="12.1" outlineLevel="0" r="133">
      <c r="A133" s="5" t="s">
        <f>=HYPERLINK("https://leilaoonline.net/lote/detalhe/258195", "2144")</f>
      </c>
      <c r="B133" s="4" t="s">
        <f>=HYPERLINK("https://leilaoonline.net/lote/detalhe/258195", " BOMBA EM AÇO INOX; C/ MOTOR ELÉT. WEG 40 CV, 4 PÓLOS, 220/380 V")</f>
      </c>
      <c r="C133" s="4" t="inlineStr">
        <is>
          <t>Não vendido</t>
        </is>
      </c>
      <c r="D133" s="4" t="inlineStr">
        <is>
          <t>0</t>
        </is>
      </c>
      <c r="E133" s="5" t="inlineStr">
        <is>
          <t>12.500,00</t>
        </is>
      </c>
      <c r="F133" s="4" t="inlineStr">
        <is>
          <t>200.00</t>
        </is>
      </c>
    </row>
    <row collapsed="false" customFormat="false" customHeight="false" hidden="false" ht="12.1" outlineLevel="0" r="134">
      <c r="A134" s="5" t="s">
        <f>=HYPERLINK("https://leilaoonline.net/lote/detalhe/258201", "2145")</f>
      </c>
      <c r="B134" s="4" t="s">
        <f>=HYPERLINK("https://leilaoonline.net/lote/detalhe/258201", " CORTADOR DE PISO À GASOLINA")</f>
      </c>
      <c r="C134" s="4" t="inlineStr">
        <is>
          <t>Não vendido</t>
        </is>
      </c>
      <c r="D134" s="4" t="inlineStr">
        <is>
          <t>0</t>
        </is>
      </c>
      <c r="E134" s="5" t="inlineStr">
        <is>
          <t>6.000,00</t>
        </is>
      </c>
      <c r="F134" s="4" t="inlineStr">
        <is>
          <t>200.00</t>
        </is>
      </c>
    </row>
    <row collapsed="false" customFormat="false" customHeight="false" hidden="false" ht="12.1" outlineLevel="0" r="135">
      <c r="A135" s="5" t="s">
        <f>=HYPERLINK("https://leilaoonline.net/lote/detalhe/258196", "2146")</f>
      </c>
      <c r="B135" s="4" t="s">
        <f>=HYPERLINK("https://leilaoonline.net/lote/detalhe/258196", " ALIMENTADOR VIBRATÓRIO EM INOX; PAINEL S/ COMPONENTES")</f>
      </c>
      <c r="C135" s="4" t="inlineStr">
        <is>
          <t>Não vendido</t>
        </is>
      </c>
      <c r="D135" s="4" t="inlineStr">
        <is>
          <t>0</t>
        </is>
      </c>
      <c r="E135" s="5" t="inlineStr">
        <is>
          <t>3.200,00</t>
        </is>
      </c>
      <c r="F135" s="4" t="inlineStr">
        <is>
          <t>200.00</t>
        </is>
      </c>
    </row>
    <row collapsed="false" customFormat="false" customHeight="false" hidden="false" ht="12.1" outlineLevel="0" r="136">
      <c r="A136" s="5" t="s">
        <f>=HYPERLINK("https://leilaoonline.net/lote/detalhe/258197", "2148")</f>
      </c>
      <c r="B136" s="4" t="s">
        <f>=HYPERLINK("https://leilaoonline.net/lote/detalhe/258197", " GUINCHO C/ MOTORREDUTOR E FREIO; C/ MOTOR ELÉT. EBERLE 15 CV, 4 PÓLOS, 220/380 V")</f>
      </c>
      <c r="C136" s="4" t="inlineStr">
        <is>
          <t>Não vendido</t>
        </is>
      </c>
      <c r="D136" s="4" t="inlineStr">
        <is>
          <t>0</t>
        </is>
      </c>
      <c r="E136" s="5" t="inlineStr">
        <is>
          <t>12.500,00</t>
        </is>
      </c>
      <c r="F136" s="4" t="inlineStr">
        <is>
          <t>200.00</t>
        </is>
      </c>
    </row>
    <row collapsed="false" customFormat="false" customHeight="false" hidden="false" ht="12.1" outlineLevel="0" r="137">
      <c r="A137" s="5" t="s">
        <f>=HYPERLINK("https://leilaoonline.net/lote/detalhe/258205", "2152")</f>
      </c>
      <c r="B137" s="4" t="s">
        <f>=HYPERLINK("https://leilaoonline.net/lote/detalhe/258205", " MISTURADOR CONCRETO 100 L; C/ MOTOR ELÉT. WEG 4 CV E REDUTOR ")</f>
      </c>
      <c r="C137" s="4" t="inlineStr">
        <is>
          <t>Não vendido</t>
        </is>
      </c>
      <c r="D137" s="4" t="inlineStr">
        <is>
          <t>0</t>
        </is>
      </c>
      <c r="E137" s="5" t="inlineStr">
        <is>
          <t>3.200,00</t>
        </is>
      </c>
      <c r="F137" s="4" t="inlineStr">
        <is>
          <t>200.00</t>
        </is>
      </c>
    </row>
    <row collapsed="false" customFormat="false" customHeight="false" hidden="false" ht="12.1" outlineLevel="0" r="138">
      <c r="A138" s="5" t="s">
        <f>=HYPERLINK("https://leilaoonline.net/lote/detalhe/258204", "2153")</f>
      </c>
      <c r="B138" s="4" t="s">
        <f>=HYPERLINK("https://leilaoonline.net/lote/detalhe/258204", " ASPIRADOR DE PÓ INDUSTRIAL")</f>
      </c>
      <c r="C138" s="4" t="inlineStr">
        <is>
          <t>Não vendido</t>
        </is>
      </c>
      <c r="D138" s="4" t="inlineStr">
        <is>
          <t>0</t>
        </is>
      </c>
      <c r="E138" s="5" t="inlineStr">
        <is>
          <t>2.900,00</t>
        </is>
      </c>
      <c r="F138" s="4" t="inlineStr">
        <is>
          <t>200.00</t>
        </is>
      </c>
    </row>
    <row collapsed="false" customFormat="false" customHeight="false" hidden="false" ht="12.1" outlineLevel="0" r="139">
      <c r="A139" s="5" t="s">
        <f>=HYPERLINK("https://leilaoonline.net/lote/detalhe/258207", "2156")</f>
      </c>
      <c r="B139" s="4" t="s">
        <f>=HYPERLINK("https://leilaoonline.net/lote/detalhe/258207", " TANQUE EM FIBRA; CAP. 5000 L")</f>
      </c>
      <c r="C139" s="4" t="inlineStr">
        <is>
          <t>Não vendido</t>
        </is>
      </c>
      <c r="D139" s="4" t="inlineStr">
        <is>
          <t>0</t>
        </is>
      </c>
      <c r="E139" s="5" t="inlineStr">
        <is>
          <t>6.500,00</t>
        </is>
      </c>
      <c r="F139" s="4" t="inlineStr">
        <is>
          <t>200.00</t>
        </is>
      </c>
    </row>
    <row collapsed="false" customFormat="false" customHeight="false" hidden="false" ht="12.1" outlineLevel="0" r="140">
      <c r="A140" s="5" t="s">
        <f>=HYPERLINK("https://leilaoonline.net/lote/detalhe/258206", "2157")</f>
      </c>
      <c r="B140" s="4" t="s">
        <f>=HYPERLINK("https://leilaoonline.net/lote/detalhe/258206", " TANQUE EM FIBRA; CAP. 1500 L")</f>
      </c>
      <c r="C140" s="4" t="inlineStr">
        <is>
          <t>Não vendido</t>
        </is>
      </c>
      <c r="D140" s="4" t="inlineStr">
        <is>
          <t>0</t>
        </is>
      </c>
      <c r="E140" s="5" t="inlineStr">
        <is>
          <t>2.200,00</t>
        </is>
      </c>
      <c r="F140" s="4" t="inlineStr">
        <is>
          <t>200.00</t>
        </is>
      </c>
    </row>
    <row collapsed="false" customFormat="false" customHeight="false" hidden="false" ht="12.1" outlineLevel="0" r="141">
      <c r="A141" s="5" t="s">
        <f>=HYPERLINK("https://leilaoonline.net/lote/detalhe/258209", "2165")</f>
      </c>
      <c r="B141" s="4" t="s">
        <f>=HYPERLINK("https://leilaoonline.net/lote/detalhe/258209", " MISTURADOR EM AÇO INOX; CAP. 1000 L")</f>
      </c>
      <c r="C141" s="4" t="inlineStr">
        <is>
          <t>Não vendido</t>
        </is>
      </c>
      <c r="D141" s="4" t="inlineStr">
        <is>
          <t>0</t>
        </is>
      </c>
      <c r="E141" s="5" t="inlineStr">
        <is>
          <t>9.900,00</t>
        </is>
      </c>
      <c r="F141" s="4" t="inlineStr">
        <is>
          <t>200.00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2026-08-13T00:31:57.00Z</dcterms:created>
  <dc:creator>Tellks Tecnologia</dc:creator>
  <cp:revision>0</cp:revision>
</cp:coreProperties>
</file>