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147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CARROS, MOTORES, GERADORES, COMPRESSORES E MAIS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13/11/2024 11:00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Guilherme O Rossi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=HYPERLINK("https://leilaoonline.net/lote/detalhe/255049", "900")</f>
      </c>
      <c r="B11" s="4" t="s">
        <f>=HYPERLINK("https://leilaoonline.net/lote/detalhe/255049", "VW/SAVEIRO FURGÃO ANO 2013/2014 - FLEX - COR BRANCA - DOCUMENTAÇÃO OK - FUNCIONANDO ")</f>
      </c>
      <c r="C11" s="4" t="inlineStr">
        <is>
          <t>Não vendido</t>
        </is>
      </c>
      <c r="D11" s="4" t="inlineStr">
        <is>
          <t>0</t>
        </is>
      </c>
      <c r="E11" s="5" t="inlineStr">
        <is>
          <t>31.000,00</t>
        </is>
      </c>
      <c r="F11" s="4" t="inlineStr">
        <is>
          <t>350.00</t>
        </is>
      </c>
    </row>
    <row collapsed="false" customFormat="false" customHeight="false" hidden="false" ht="12.1" outlineLevel="0" r="12">
      <c r="A12" s="5" t="s">
        <f>=HYPERLINK("https://leilaoonline.net/lote/detalhe/254370", "1000")</f>
      </c>
      <c r="B12" s="4" t="s">
        <f>=HYPERLINK("https://leilaoonline.net/lote/detalhe/254370", "03 UN. ESTEIRAS DE INOX SENDO; ( 1 DE 3,00 X 0,60 )( 1 DE 2,70  X 0,20)( 1 DE 1,20 X 0,20 )")</f>
      </c>
      <c r="C12" s="4" t="inlineStr">
        <is>
          <t>Não vendido</t>
        </is>
      </c>
      <c r="D12" s="4" t="inlineStr">
        <is>
          <t>0</t>
        </is>
      </c>
      <c r="E12" s="5" t="inlineStr">
        <is>
          <t>10.000,00</t>
        </is>
      </c>
      <c r="F12" s="4" t="inlineStr">
        <is>
          <t>350.00</t>
        </is>
      </c>
    </row>
    <row collapsed="false" customFormat="false" customHeight="false" hidden="false" ht="12.1" outlineLevel="0" r="13">
      <c r="A13" s="5" t="s">
        <f>=HYPERLINK("https://leilaoonline.net/lote/detalhe/254371", "1001")</f>
      </c>
      <c r="B13" s="4" t="s">
        <f>=HYPERLINK("https://leilaoonline.net/lote/detalhe/254371", "02 UN. VIRA TAMBOR PNEMÁTICO COM PISTÃO  E UNIDADE HIDRÁULICA FRENTE INOX")</f>
      </c>
      <c r="C13" s="4" t="inlineStr">
        <is>
          <t>Não vendido</t>
        </is>
      </c>
      <c r="D13" s="4" t="inlineStr">
        <is>
          <t>0</t>
        </is>
      </c>
      <c r="E13" s="5" t="inlineStr">
        <is>
          <t>4.500,00</t>
        </is>
      </c>
      <c r="F13" s="4" t="inlineStr">
        <is>
          <t>350.00</t>
        </is>
      </c>
    </row>
    <row collapsed="false" customFormat="false" customHeight="false" hidden="false" ht="12.1" outlineLevel="0" r="14">
      <c r="A14" s="5" t="s">
        <f>=HYPERLINK("https://leilaoonline.net/lote/detalhe/254368", "1002")</f>
      </c>
      <c r="B14" s="4" t="s">
        <f>=HYPERLINK("https://leilaoonline.net/lote/detalhe/254368", "03 UN. BOMBAS COM MOTOR 30 CV")</f>
      </c>
      <c r="C14" s="4" t="inlineStr">
        <is>
          <t>Não vendido</t>
        </is>
      </c>
      <c r="D14" s="4" t="inlineStr">
        <is>
          <t>0</t>
        </is>
      </c>
      <c r="E14" s="5" t="inlineStr">
        <is>
          <t>9.500,00</t>
        </is>
      </c>
      <c r="F14" s="4" t="inlineStr">
        <is>
          <t>250.00</t>
        </is>
      </c>
    </row>
    <row collapsed="false" customFormat="false" customHeight="false" hidden="false" ht="12.1" outlineLevel="0" r="15">
      <c r="A15" s="5" t="s">
        <f>=HYPERLINK("https://leilaoonline.net/lote/detalhe/254367", "1004")</f>
      </c>
      <c r="B15" s="4" t="s">
        <f>=HYPERLINK("https://leilaoonline.net/lote/detalhe/254367", " 1 jato de areia cmv")</f>
      </c>
      <c r="C15" s="4" t="inlineStr">
        <is>
          <t>Não vendido</t>
        </is>
      </c>
      <c r="D15" s="4" t="inlineStr">
        <is>
          <t>0</t>
        </is>
      </c>
      <c r="E15" s="5" t="inlineStr">
        <is>
          <t>3.000,00</t>
        </is>
      </c>
      <c r="F15" s="4" t="inlineStr">
        <is>
          <t>250.00</t>
        </is>
      </c>
    </row>
    <row collapsed="false" customFormat="false" customHeight="false" hidden="false" ht="12.1" outlineLevel="0" r="16">
      <c r="A16" s="5" t="s">
        <f>=HYPERLINK("https://leilaoonline.net/lote/detalhe/254369", "1005")</f>
      </c>
      <c r="B16" s="4" t="s">
        <f>=HYPERLINK("https://leilaoonline.net/lote/detalhe/254369", "GERADOR 125 KVA COM MOTOR 4CC ")</f>
      </c>
      <c r="C16" s="4" t="inlineStr">
        <is>
          <t>Vendido</t>
        </is>
      </c>
      <c r="D16" s="4" t="inlineStr">
        <is>
          <t>1</t>
        </is>
      </c>
      <c r="E16" s="5" t="inlineStr">
        <is>
          <t>14.500,00</t>
        </is>
      </c>
      <c r="F16" s="4" t="inlineStr">
        <is>
          <t>250.00</t>
        </is>
      </c>
    </row>
    <row collapsed="false" customFormat="false" customHeight="false" hidden="false" ht="12.1" outlineLevel="0" r="17">
      <c r="A17" s="5" t="s">
        <f>=HYPERLINK("https://leilaoonline.net/lote/detalhe/254372", "1006")</f>
      </c>
      <c r="B17" s="4" t="s">
        <f>=HYPERLINK("https://leilaoonline.net/lote/detalhe/254372", " 01 MOTOREDUTOR COM MOTOR WEG 3CV")</f>
      </c>
      <c r="C17" s="4" t="inlineStr">
        <is>
          <t>Não vendido</t>
        </is>
      </c>
      <c r="D17" s="4" t="inlineStr">
        <is>
          <t>0</t>
        </is>
      </c>
      <c r="E17" s="5" t="inlineStr">
        <is>
          <t>1.550,00</t>
        </is>
      </c>
      <c r="F17" s="4" t="inlineStr">
        <is>
          <t>50.00</t>
        </is>
      </c>
    </row>
    <row collapsed="false" customFormat="false" customHeight="false" hidden="false" ht="12.1" outlineLevel="0" r="18">
      <c r="A18" s="5" t="s">
        <f>=HYPERLINK("https://leilaoonline.net/lote/detalhe/254373", "1007")</f>
      </c>
      <c r="B18" s="4" t="s">
        <f>=HYPERLINK("https://leilaoonline.net/lote/detalhe/254373", " 02 BOMBAS DE ENGRENAGEM")</f>
      </c>
      <c r="C18" s="4" t="inlineStr">
        <is>
          <t>Não vendido</t>
        </is>
      </c>
      <c r="D18" s="4" t="inlineStr">
        <is>
          <t>0</t>
        </is>
      </c>
      <c r="E18" s="5" t="inlineStr">
        <is>
          <t>950,00</t>
        </is>
      </c>
      <c r="F18" s="4" t="inlineStr">
        <is>
          <t>50.00</t>
        </is>
      </c>
    </row>
    <row collapsed="false" customFormat="false" customHeight="false" hidden="false" ht="12.1" outlineLevel="0" r="19">
      <c r="A19" s="5" t="s">
        <f>=HYPERLINK("https://leilaoonline.net/lote/detalhe/254374", "1008")</f>
      </c>
      <c r="B19" s="4" t="s">
        <f>=HYPERLINK("https://leilaoonline.net/lote/detalhe/254374", " 01 BOMBA PARA ÓLEO MOTOR 3CV")</f>
      </c>
      <c r="C19" s="4" t="inlineStr">
        <is>
          <t>Não vendido</t>
        </is>
      </c>
      <c r="D19" s="4" t="inlineStr">
        <is>
          <t>0</t>
        </is>
      </c>
      <c r="E19" s="5" t="inlineStr">
        <is>
          <t>1.400,00</t>
        </is>
      </c>
      <c r="F19" s="4" t="inlineStr">
        <is>
          <t>50.00</t>
        </is>
      </c>
    </row>
    <row collapsed="false" customFormat="false" customHeight="false" hidden="false" ht="12.1" outlineLevel="0" r="20">
      <c r="A20" s="5" t="s">
        <f>=HYPERLINK("https://leilaoonline.net/lote/detalhe/254375", "1009")</f>
      </c>
      <c r="B20" s="4" t="s">
        <f>=HYPERLINK("https://leilaoonline.net/lote/detalhe/254375", "2 bombas para abastecimento de óleo")</f>
      </c>
      <c r="C20" s="4" t="inlineStr">
        <is>
          <t>Não vendido</t>
        </is>
      </c>
      <c r="D20" s="4" t="inlineStr">
        <is>
          <t>0</t>
        </is>
      </c>
      <c r="E20" s="5" t="inlineStr">
        <is>
          <t>3.500,00</t>
        </is>
      </c>
      <c r="F20" s="4" t="inlineStr">
        <is>
          <t>200.00</t>
        </is>
      </c>
    </row>
    <row collapsed="false" customFormat="false" customHeight="false" hidden="false" ht="12.1" outlineLevel="0" r="21">
      <c r="A21" s="5" t="s">
        <f>=HYPERLINK("https://leilaoonline.net/lote/detalhe/254376", "1010")</f>
      </c>
      <c r="B21" s="4" t="s">
        <f>=HYPERLINK("https://leilaoonline.net/lote/detalhe/254376", "1 bomba ")</f>
      </c>
      <c r="C21" s="4" t="inlineStr">
        <is>
          <t>Não vendido</t>
        </is>
      </c>
      <c r="D21" s="4" t="inlineStr">
        <is>
          <t>0</t>
        </is>
      </c>
      <c r="E21" s="5" t="inlineStr">
        <is>
          <t>300,00</t>
        </is>
      </c>
      <c r="F21" s="4" t="inlineStr">
        <is>
          <t>50.00</t>
        </is>
      </c>
    </row>
    <row collapsed="false" customFormat="false" customHeight="false" hidden="false" ht="12.1" outlineLevel="0" r="22">
      <c r="A22" s="5" t="s">
        <f>=HYPERLINK("https://leilaoonline.net/lote/detalhe/254377", "1011")</f>
      </c>
      <c r="B22" s="4" t="s">
        <f>=HYPERLINK("https://leilaoonline.net/lote/detalhe/254377", "1 redutor")</f>
      </c>
      <c r="C22" s="4" t="inlineStr">
        <is>
          <t>Não vendido</t>
        </is>
      </c>
      <c r="D22" s="4" t="inlineStr">
        <is>
          <t>0</t>
        </is>
      </c>
      <c r="E22" s="5" t="inlineStr">
        <is>
          <t>200,00</t>
        </is>
      </c>
      <c r="F22" s="4" t="inlineStr">
        <is>
          <t>50.00</t>
        </is>
      </c>
    </row>
    <row collapsed="false" customFormat="false" customHeight="false" hidden="false" ht="12.1" outlineLevel="0" r="23">
      <c r="A23" s="5" t="s">
        <f>=HYPERLINK("https://leilaoonline.net/lote/detalhe/254378", "1012")</f>
      </c>
      <c r="B23" s="4" t="s">
        <f>=HYPERLINK("https://leilaoonline.net/lote/detalhe/254378", "Análise de sulfa em leite.equipamento para laboratório.")</f>
      </c>
      <c r="C23" s="4" t="inlineStr">
        <is>
          <t>Não vendido</t>
        </is>
      </c>
      <c r="D23" s="4" t="inlineStr">
        <is>
          <t>0</t>
        </is>
      </c>
      <c r="E23" s="5" t="inlineStr">
        <is>
          <t>450,00</t>
        </is>
      </c>
      <c r="F23" s="4" t="inlineStr">
        <is>
          <t>50.00</t>
        </is>
      </c>
    </row>
    <row collapsed="false" customFormat="false" customHeight="false" hidden="false" ht="12.1" outlineLevel="0" r="24">
      <c r="A24" s="5" t="s">
        <f>=HYPERLINK("https://leilaoonline.net/lote/detalhe/254384", "1014")</f>
      </c>
      <c r="B24" s="4" t="s">
        <f>=HYPERLINK("https://leilaoonline.net/lote/detalhe/254384", " 2 un. pedestal foco de luz ")</f>
      </c>
      <c r="C24" s="4" t="inlineStr">
        <is>
          <t>Não vendido</t>
        </is>
      </c>
      <c r="D24" s="4" t="inlineStr">
        <is>
          <t>0</t>
        </is>
      </c>
      <c r="E24" s="5" t="inlineStr">
        <is>
          <t>200,00</t>
        </is>
      </c>
      <c r="F24" s="4" t="inlineStr">
        <is>
          <t>50.00</t>
        </is>
      </c>
    </row>
    <row collapsed="false" customFormat="false" customHeight="false" hidden="false" ht="12.1" outlineLevel="0" r="25">
      <c r="A25" s="5" t="s">
        <f>=HYPERLINK("https://leilaoonline.net/lote/detalhe/254380", "1015")</f>
      </c>
      <c r="B25" s="4" t="s">
        <f>=HYPERLINK("https://leilaoonline.net/lote/detalhe/254380", " 2 un. rolamentos grandes 14 cm x 46 cm (aprox 240 kls total)")</f>
      </c>
      <c r="C25" s="4" t="inlineStr">
        <is>
          <t>Não vendido</t>
        </is>
      </c>
      <c r="D25" s="4" t="inlineStr">
        <is>
          <t>0</t>
        </is>
      </c>
      <c r="E25" s="5" t="inlineStr">
        <is>
          <t>1.200,00</t>
        </is>
      </c>
      <c r="F25" s="4" t="inlineStr">
        <is>
          <t>100.00</t>
        </is>
      </c>
    </row>
    <row collapsed="false" customFormat="false" customHeight="false" hidden="false" ht="12.1" outlineLevel="0" r="26">
      <c r="A26" s="5" t="s">
        <f>=HYPERLINK("https://leilaoonline.net/lote/detalhe/254383", "1017")</f>
      </c>
      <c r="B26" s="4" t="s">
        <f>=HYPERLINK("https://leilaoonline.net/lote/detalhe/254383", " 2 un.alimentador para injetora largura 57cm x 67 altura.")</f>
      </c>
      <c r="C26" s="4" t="inlineStr">
        <is>
          <t>Não vendido</t>
        </is>
      </c>
      <c r="D26" s="4" t="inlineStr">
        <is>
          <t>0</t>
        </is>
      </c>
      <c r="E26" s="5" t="inlineStr">
        <is>
          <t>600,00</t>
        </is>
      </c>
      <c r="F26" s="4" t="inlineStr">
        <is>
          <t>100.00</t>
        </is>
      </c>
    </row>
    <row collapsed="false" customFormat="false" customHeight="false" hidden="false" ht="12.1" outlineLevel="0" r="27">
      <c r="A27" s="5" t="s">
        <f>=HYPERLINK("https://leilaoonline.net/lote/detalhe/254379", "1018")</f>
      </c>
      <c r="B27" s="4" t="s">
        <f>=HYPERLINK("https://leilaoonline.net/lote/detalhe/254379", " 1 un. alimentador com filtro inox 96x30 cm ")</f>
      </c>
      <c r="C27" s="4" t="inlineStr">
        <is>
          <t>Não vendido</t>
        </is>
      </c>
      <c r="D27" s="4" t="inlineStr">
        <is>
          <t>0</t>
        </is>
      </c>
      <c r="E27" s="5" t="inlineStr">
        <is>
          <t>1.000,00</t>
        </is>
      </c>
      <c r="F27" s="4" t="inlineStr">
        <is>
          <t>100.00</t>
        </is>
      </c>
    </row>
    <row collapsed="false" customFormat="false" customHeight="false" hidden="false" ht="12.1" outlineLevel="0" r="28">
      <c r="A28" s="5" t="s">
        <f>=HYPERLINK("https://leilaoonline.net/lote/detalhe/254381", "1019")</f>
      </c>
      <c r="B28" s="4" t="s">
        <f>=HYPERLINK("https://leilaoonline.net/lote/detalhe/254381", " 1 un. alimentador inox com rosca interna 87x30 cm boca ")</f>
      </c>
      <c r="C28" s="4" t="inlineStr">
        <is>
          <t>Não vendido</t>
        </is>
      </c>
      <c r="D28" s="4" t="inlineStr">
        <is>
          <t>0</t>
        </is>
      </c>
      <c r="E28" s="5" t="inlineStr">
        <is>
          <t>1.900,00</t>
        </is>
      </c>
      <c r="F28" s="4" t="inlineStr">
        <is>
          <t>100.00</t>
        </is>
      </c>
    </row>
    <row collapsed="false" customFormat="false" customHeight="false" hidden="false" ht="12.1" outlineLevel="0" r="29">
      <c r="A29" s="5" t="s">
        <f>=HYPERLINK("https://leilaoonline.net/lote/detalhe/254382", "1020")</f>
      </c>
      <c r="B29" s="4" t="s">
        <f>=HYPERLINK("https://leilaoonline.net/lote/detalhe/254382", " 1 peça maquina 40 cm")</f>
      </c>
      <c r="C29" s="4" t="inlineStr">
        <is>
          <t>Não vendido</t>
        </is>
      </c>
      <c r="D29" s="4" t="inlineStr">
        <is>
          <t>0</t>
        </is>
      </c>
      <c r="E29" s="5" t="inlineStr">
        <is>
          <t>150,00</t>
        </is>
      </c>
      <c r="F29" s="4" t="inlineStr">
        <is>
          <t>100.00</t>
        </is>
      </c>
    </row>
    <row collapsed="false" customFormat="false" customHeight="false" hidden="false" ht="12.1" outlineLevel="0" r="30">
      <c r="A30" s="5" t="s">
        <f>=HYPERLINK("https://leilaoonline.net/lote/detalhe/254385", "1021")</f>
      </c>
      <c r="B30" s="4" t="s">
        <f>=HYPERLINK("https://leilaoonline.net/lote/detalhe/254385", "[ VÍDEO ] ELEVADOR AUTOMOTIVO NL211SX 4.000 KILOS - SEM USO - desmontado")</f>
      </c>
      <c r="C30" s="4" t="inlineStr">
        <is>
          <t>Não vendido</t>
        </is>
      </c>
      <c r="D30" s="4" t="inlineStr">
        <is>
          <t>0</t>
        </is>
      </c>
      <c r="E30" s="5" t="inlineStr">
        <is>
          <t>9.500,00</t>
        </is>
      </c>
      <c r="F30" s="4" t="inlineStr">
        <is>
          <t>350.00</t>
        </is>
      </c>
    </row>
    <row collapsed="false" customFormat="false" customHeight="false" hidden="false" ht="12.1" outlineLevel="0" r="31">
      <c r="A31" s="5" t="s">
        <f>=HYPERLINK("https://leilaoonline.net/lote/detalhe/254387", "1022")</f>
      </c>
      <c r="B31" s="4" t="s">
        <f>=HYPERLINK("https://leilaoonline.net/lote/detalhe/254387", "COMPRESSOR RADIAL ")</f>
      </c>
      <c r="C31" s="4" t="inlineStr">
        <is>
          <t>Não vendido</t>
        </is>
      </c>
      <c r="D31" s="4" t="inlineStr">
        <is>
          <t>0</t>
        </is>
      </c>
      <c r="E31" s="5" t="inlineStr">
        <is>
          <t>950,00</t>
        </is>
      </c>
      <c r="F31" s="4" t="inlineStr">
        <is>
          <t>50.00</t>
        </is>
      </c>
    </row>
    <row collapsed="false" customFormat="false" customHeight="false" hidden="false" ht="12.1" outlineLevel="0" r="32">
      <c r="A32" s="5" t="s">
        <f>=HYPERLINK("https://leilaoonline.net/lote/detalhe/254388", "1023")</f>
      </c>
      <c r="B32" s="4" t="s">
        <f>=HYPERLINK("https://leilaoonline.net/lote/detalhe/254388", "BOMBA COM MOTOR WEG 12.5 ")</f>
      </c>
      <c r="C32" s="4" t="inlineStr">
        <is>
          <t>Não vendido</t>
        </is>
      </c>
      <c r="D32" s="4" t="inlineStr">
        <is>
          <t>0</t>
        </is>
      </c>
      <c r="E32" s="5" t="inlineStr">
        <is>
          <t>1.950,00</t>
        </is>
      </c>
      <c r="F32" s="4" t="inlineStr">
        <is>
          <t>50.00</t>
        </is>
      </c>
    </row>
    <row collapsed="false" customFormat="false" customHeight="false" hidden="false" ht="12.1" outlineLevel="0" r="33">
      <c r="A33" s="5" t="s">
        <f>=HYPERLINK("https://leilaoonline.net/lote/detalhe/254389", "1024")</f>
      </c>
      <c r="B33" s="4" t="s">
        <f>=HYPERLINK("https://leilaoonline.net/lote/detalhe/254389", "01 LAVADOR DE PEÇAS EM INOX COM BOMBA WEG 5CV COM FILTRO , TANQUE 1.60X X0,57X ALTURA 0,57 ")</f>
      </c>
      <c r="C33" s="4" t="inlineStr">
        <is>
          <t>Não vendido</t>
        </is>
      </c>
      <c r="D33" s="4" t="inlineStr">
        <is>
          <t>0</t>
        </is>
      </c>
      <c r="E33" s="5" t="inlineStr">
        <is>
          <t>2.900,00</t>
        </is>
      </c>
      <c r="F33" s="4" t="inlineStr">
        <is>
          <t>50.00</t>
        </is>
      </c>
    </row>
    <row collapsed="false" customFormat="false" customHeight="false" hidden="false" ht="12.1" outlineLevel="0" r="34">
      <c r="A34" s="5" t="s">
        <f>=HYPERLINK("https://leilaoonline.net/lote/detalhe/254390", "1025")</f>
      </c>
      <c r="B34" s="4" t="s">
        <f>=HYPERLINK("https://leilaoonline.net/lote/detalhe/254390", "01 UN. PAINEL COM INVERSOR E 01 MOTOREDUTOR")</f>
      </c>
      <c r="C34" s="4" t="inlineStr">
        <is>
          <t>Não vendido</t>
        </is>
      </c>
      <c r="D34" s="4" t="inlineStr">
        <is>
          <t>0</t>
        </is>
      </c>
      <c r="E34" s="5" t="inlineStr">
        <is>
          <t>950,00</t>
        </is>
      </c>
      <c r="F34" s="4" t="inlineStr">
        <is>
          <t>50.00</t>
        </is>
      </c>
    </row>
    <row collapsed="false" customFormat="false" customHeight="false" hidden="false" ht="12.1" outlineLevel="0" r="35">
      <c r="A35" s="5" t="s">
        <f>=HYPERLINK("https://leilaoonline.net/lote/detalhe/254391", "1028")</f>
      </c>
      <c r="B35" s="4" t="s">
        <f>=HYPERLINK("https://leilaoonline.net/lote/detalhe/254391", "MOINHO DE FACAS  - ALT. 1,70 MTS X 30 CTMS DE BOCA")</f>
      </c>
      <c r="C35" s="4" t="inlineStr">
        <is>
          <t>Não vendido</t>
        </is>
      </c>
      <c r="D35" s="4" t="inlineStr">
        <is>
          <t>0</t>
        </is>
      </c>
      <c r="E35" s="5" t="inlineStr">
        <is>
          <t>7.800,00</t>
        </is>
      </c>
      <c r="F35" s="4" t="inlineStr">
        <is>
          <t>200.00</t>
        </is>
      </c>
    </row>
    <row collapsed="false" customFormat="false" customHeight="false" hidden="false" ht="12.1" outlineLevel="0" r="36">
      <c r="A36" s="5" t="s">
        <f>=HYPERLINK("https://leilaoonline.net/lote/detalhe/254392", "1030")</f>
      </c>
      <c r="B36" s="4" t="s">
        <f>=HYPERLINK("https://leilaoonline.net/lote/detalhe/254392", "MESA VIBRATÓRIA COM MOTOR ( NO ESTADO) 2,70 X 1,03")</f>
      </c>
      <c r="C36" s="4" t="inlineStr">
        <is>
          <t>Não vendido</t>
        </is>
      </c>
      <c r="D36" s="4" t="inlineStr">
        <is>
          <t>0</t>
        </is>
      </c>
      <c r="E36" s="5" t="inlineStr">
        <is>
          <t>1.000,00</t>
        </is>
      </c>
      <c r="F36" s="4" t="inlineStr">
        <is>
          <t>100.00</t>
        </is>
      </c>
    </row>
    <row collapsed="false" customFormat="false" customHeight="false" hidden="false" ht="12.1" outlineLevel="0" r="37">
      <c r="A37" s="5" t="s">
        <f>=HYPERLINK("https://leilaoonline.net/lote/detalhe/254393", "1031")</f>
      </c>
      <c r="B37" s="4" t="s">
        <f>=HYPERLINK("https://leilaoonline.net/lote/detalhe/254393", "01 BOMBA COM MOTOR 25 CV  MARCA WEG ")</f>
      </c>
      <c r="C37" s="4" t="inlineStr">
        <is>
          <t>Não vendido</t>
        </is>
      </c>
      <c r="D37" s="4" t="inlineStr">
        <is>
          <t>0</t>
        </is>
      </c>
      <c r="E37" s="5" t="inlineStr">
        <is>
          <t>3.000,00</t>
        </is>
      </c>
      <c r="F37" s="4" t="inlineStr">
        <is>
          <t>150.00</t>
        </is>
      </c>
    </row>
    <row collapsed="false" customFormat="false" customHeight="false" hidden="false" ht="12.1" outlineLevel="0" r="38">
      <c r="A38" s="5" t="s">
        <f>=HYPERLINK("https://leilaoonline.net/lote/detalhe/254394", "1032")</f>
      </c>
      <c r="B38" s="4" t="s">
        <f>=HYPERLINK("https://leilaoonline.net/lote/detalhe/254394", "01 REDUTOR ")</f>
      </c>
      <c r="C38" s="4" t="inlineStr">
        <is>
          <t>Não vendido</t>
        </is>
      </c>
      <c r="D38" s="4" t="inlineStr">
        <is>
          <t>0</t>
        </is>
      </c>
      <c r="E38" s="5" t="inlineStr">
        <is>
          <t>1.000,00</t>
        </is>
      </c>
      <c r="F38" s="4" t="inlineStr">
        <is>
          <t>50.00</t>
        </is>
      </c>
    </row>
    <row collapsed="false" customFormat="false" customHeight="false" hidden="false" ht="12.1" outlineLevel="0" r="39">
      <c r="A39" s="5" t="s">
        <f>=HYPERLINK("https://leilaoonline.net/lote/detalhe/254395", "1033")</f>
      </c>
      <c r="B39" s="4" t="s">
        <f>=HYPERLINK("https://leilaoonline.net/lote/detalhe/254395", "01 FURADEIRA MARCA YADOYA MOD. FY")</f>
      </c>
      <c r="C39" s="4" t="inlineStr">
        <is>
          <t>Não vendido</t>
        </is>
      </c>
      <c r="D39" s="4" t="inlineStr">
        <is>
          <t>0</t>
        </is>
      </c>
      <c r="E39" s="5" t="inlineStr">
        <is>
          <t>5.500,00</t>
        </is>
      </c>
      <c r="F39" s="4" t="inlineStr">
        <is>
          <t>150.00</t>
        </is>
      </c>
    </row>
    <row collapsed="false" customFormat="false" customHeight="false" hidden="false" ht="12.1" outlineLevel="0" r="40">
      <c r="A40" s="5" t="s">
        <f>=HYPERLINK("https://leilaoonline.net/lote/detalhe/254396", "1034")</f>
      </c>
      <c r="B40" s="4" t="s">
        <f>=HYPERLINK("https://leilaoonline.net/lote/detalhe/254396", "01 UN. UNIDADE HIDRÁULICA COM MOTOR ")</f>
      </c>
      <c r="C40" s="4" t="inlineStr">
        <is>
          <t>Não vendido</t>
        </is>
      </c>
      <c r="D40" s="4" t="inlineStr">
        <is>
          <t>0</t>
        </is>
      </c>
      <c r="E40" s="5" t="inlineStr">
        <is>
          <t>2.800,00</t>
        </is>
      </c>
      <c r="F40" s="4" t="inlineStr">
        <is>
          <t>150.00</t>
        </is>
      </c>
    </row>
    <row collapsed="false" customFormat="false" customHeight="false" hidden="false" ht="12.1" outlineLevel="0" r="41">
      <c r="A41" s="5" t="s">
        <f>=HYPERLINK("https://leilaoonline.net/lote/detalhe/254397", "1035")</f>
      </c>
      <c r="B41" s="4" t="s">
        <f>=HYPERLINK("https://leilaoonline.net/lote/detalhe/254397", "01 UN. UNIDADE HIDRÁULICA COM MOTOR ")</f>
      </c>
      <c r="C41" s="4" t="inlineStr">
        <is>
          <t>Não vendido</t>
        </is>
      </c>
      <c r="D41" s="4" t="inlineStr">
        <is>
          <t>0</t>
        </is>
      </c>
      <c r="E41" s="5" t="inlineStr">
        <is>
          <t>3.800,00</t>
        </is>
      </c>
      <c r="F41" s="4" t="inlineStr">
        <is>
          <t>100.00</t>
        </is>
      </c>
    </row>
    <row collapsed="false" customFormat="false" customHeight="false" hidden="false" ht="12.1" outlineLevel="0" r="42">
      <c r="A42" s="5" t="s">
        <f>=HYPERLINK("https://leilaoonline.net/lote/detalhe/254398", "1036")</f>
      </c>
      <c r="B42" s="4" t="s">
        <f>=HYPERLINK("https://leilaoonline.net/lote/detalhe/254398", "01 UN. PEÇA PNEUMÁTICA ")</f>
      </c>
      <c r="C42" s="4" t="inlineStr">
        <is>
          <t>Não vendido</t>
        </is>
      </c>
      <c r="D42" s="4" t="inlineStr">
        <is>
          <t>0</t>
        </is>
      </c>
      <c r="E42" s="5" t="inlineStr">
        <is>
          <t>1.300,00</t>
        </is>
      </c>
      <c r="F42" s="4" t="inlineStr">
        <is>
          <t>100.00</t>
        </is>
      </c>
    </row>
    <row collapsed="false" customFormat="false" customHeight="false" hidden="false" ht="12.1" outlineLevel="0" r="43">
      <c r="A43" s="5" t="s">
        <f>=HYPERLINK("https://leilaoonline.net/lote/detalhe/254399", "1037")</f>
      </c>
      <c r="B43" s="4" t="s">
        <f>=HYPERLINK("https://leilaoonline.net/lote/detalhe/254399", "01 UN. UNIDADE HIDRÁULICA")</f>
      </c>
      <c r="C43" s="4" t="inlineStr">
        <is>
          <t>Não vendido</t>
        </is>
      </c>
      <c r="D43" s="4" t="inlineStr">
        <is>
          <t>0</t>
        </is>
      </c>
      <c r="E43" s="5" t="inlineStr">
        <is>
          <t>3.400,00</t>
        </is>
      </c>
      <c r="F43" s="4" t="inlineStr">
        <is>
          <t>50.00</t>
        </is>
      </c>
    </row>
    <row collapsed="false" customFormat="false" customHeight="false" hidden="false" ht="12.1" outlineLevel="0" r="44">
      <c r="A44" s="5" t="s">
        <f>=HYPERLINK("https://leilaoonline.net/lote/detalhe/254400", "1038")</f>
      </c>
      <c r="B44" s="4" t="s">
        <f>=HYPERLINK("https://leilaoonline.net/lote/detalhe/254400", "01 UN. BATEDEIRA INDUSTRIAL HOBART")</f>
      </c>
      <c r="C44" s="4" t="inlineStr">
        <is>
          <t>Não vendido</t>
        </is>
      </c>
      <c r="D44" s="4" t="inlineStr">
        <is>
          <t>0</t>
        </is>
      </c>
      <c r="E44" s="5" t="inlineStr">
        <is>
          <t>4.500,00</t>
        </is>
      </c>
      <c r="F44" s="4" t="inlineStr">
        <is>
          <t>100.00</t>
        </is>
      </c>
    </row>
    <row collapsed="false" customFormat="false" customHeight="false" hidden="false" ht="12.1" outlineLevel="0" r="45">
      <c r="A45" s="5" t="s">
        <f>=HYPERLINK("https://leilaoonline.net/lote/detalhe/254401", "1039")</f>
      </c>
      <c r="B45" s="4" t="s">
        <f>=HYPERLINK("https://leilaoonline.net/lote/detalhe/254401", "BOMBA HIDRÁULICA PARA BASCULANTE MARCA HIVA ( PAROU FUNCINANDO - NO ESTADO) ")</f>
      </c>
      <c r="C45" s="4" t="inlineStr">
        <is>
          <t>Não vendido</t>
        </is>
      </c>
      <c r="D45" s="4" t="inlineStr">
        <is>
          <t>0</t>
        </is>
      </c>
      <c r="E45" s="5" t="inlineStr">
        <is>
          <t>1.800,00</t>
        </is>
      </c>
      <c r="F45" s="4" t="inlineStr">
        <is>
          <t>100.00</t>
        </is>
      </c>
    </row>
    <row collapsed="false" customFormat="false" customHeight="false" hidden="false" ht="12.1" outlineLevel="0" r="46">
      <c r="A46" s="5" t="s">
        <f>=HYPERLINK("https://leilaoonline.net/lote/detalhe/255159", "1041")</f>
      </c>
      <c r="B46" s="4" t="s">
        <f>=HYPERLINK("https://leilaoonline.net/lote/detalhe/255159", "APROX. 550 CORREIAS INDUSTRIAL - TAMANHOS DIVERSOS")</f>
      </c>
      <c r="C46" s="4" t="inlineStr">
        <is>
          <t>Não vendido</t>
        </is>
      </c>
      <c r="D46" s="4" t="inlineStr">
        <is>
          <t>0</t>
        </is>
      </c>
      <c r="E46" s="5" t="inlineStr">
        <is>
          <t>800,00</t>
        </is>
      </c>
      <c r="F46" s="4" t="inlineStr">
        <is>
          <t>50.00</t>
        </is>
      </c>
    </row>
    <row collapsed="false" customFormat="false" customHeight="false" hidden="false" ht="12.1" outlineLevel="0" r="47">
      <c r="A47" s="5" t="s">
        <f>=HYPERLINK("https://leilaoonline.net/lote/detalhe/255160", "1042")</f>
      </c>
      <c r="B47" s="4" t="s">
        <f>=HYPERLINK("https://leilaoonline.net/lote/detalhe/255160", "MAQUINA DE TESTE DE FERVURA ABSORSÃO - TODA EM INOX")</f>
      </c>
      <c r="C47" s="4" t="inlineStr">
        <is>
          <t>Não vendido</t>
        </is>
      </c>
      <c r="D47" s="4" t="inlineStr">
        <is>
          <t>0</t>
        </is>
      </c>
      <c r="E47" s="5" t="inlineStr">
        <is>
          <t>3.700,00</t>
        </is>
      </c>
      <c r="F47" s="4" t="inlineStr">
        <is>
          <t>200.00</t>
        </is>
      </c>
    </row>
    <row collapsed="false" customFormat="false" customHeight="false" hidden="false" ht="12.1" outlineLevel="0" r="48">
      <c r="A48" s="5" t="s">
        <f>=HYPERLINK("https://leilaoonline.net/lote/detalhe/255161", "1043")</f>
      </c>
      <c r="B48" s="4" t="s">
        <f>=HYPERLINK("https://leilaoonline.net/lote/detalhe/255161", "CALIBRADOR DECÉLULA DE CARGA OARA 250 KGS")</f>
      </c>
      <c r="C48" s="4" t="inlineStr">
        <is>
          <t>Não vendido</t>
        </is>
      </c>
      <c r="D48" s="4" t="inlineStr">
        <is>
          <t>0</t>
        </is>
      </c>
      <c r="E48" s="5" t="inlineStr">
        <is>
          <t>3.900,00</t>
        </is>
      </c>
      <c r="F48" s="4" t="inlineStr">
        <is>
          <t>200.00</t>
        </is>
      </c>
    </row>
    <row collapsed="false" customFormat="false" customHeight="false" hidden="false" ht="12.1" outlineLevel="0" r="49">
      <c r="A49" s="5" t="s">
        <f>=HYPERLINK("https://leilaoonline.net/lote/detalhe/255162", "1044")</f>
      </c>
      <c r="B49" s="4" t="s">
        <f>=HYPERLINK("https://leilaoonline.net/lote/detalhe/255162", "TRANSFORMADOR 7,5 KVA ")</f>
      </c>
      <c r="C49" s="4" t="inlineStr">
        <is>
          <t>Não vendido</t>
        </is>
      </c>
      <c r="D49" s="4" t="inlineStr">
        <is>
          <t>0</t>
        </is>
      </c>
      <c r="E49" s="5" t="inlineStr">
        <is>
          <t>450,00</t>
        </is>
      </c>
      <c r="F49" s="4" t="inlineStr">
        <is>
          <t>30.00</t>
        </is>
      </c>
    </row>
    <row collapsed="false" customFormat="false" customHeight="false" hidden="false" ht="12.1" outlineLevel="0" r="50">
      <c r="A50" s="5" t="s">
        <f>=HYPERLINK("https://leilaoonline.net/lote/detalhe/255376", "1045")</f>
      </c>
      <c r="B50" s="4" t="s">
        <f>=HYPERLINK("https://leilaoonline.net/lote/detalhe/255376", "SECADOR DE POLIMEROS/PARA PET")</f>
      </c>
      <c r="C50" s="4" t="inlineStr">
        <is>
          <t>Não vendido</t>
        </is>
      </c>
      <c r="D50" s="4" t="inlineStr">
        <is>
          <t>0</t>
        </is>
      </c>
      <c r="E50" s="5" t="inlineStr">
        <is>
          <t>3.500,00</t>
        </is>
      </c>
      <c r="F50" s="4" t="inlineStr">
        <is>
          <t>200.00</t>
        </is>
      </c>
    </row>
    <row collapsed="false" customFormat="false" customHeight="false" hidden="false" ht="12.1" outlineLevel="0" r="51">
      <c r="A51" s="5" t="s">
        <f>=HYPERLINK("https://leilaoonline.net/lote/detalhe/255663", "1046")</f>
      </c>
      <c r="B51" s="4" t="s">
        <f>=HYPERLINK("https://leilaoonline.net/lote/detalhe/255663", "FURADEIRA INVICTA")</f>
      </c>
      <c r="C51" s="4" t="inlineStr">
        <is>
          <t>Não vendido</t>
        </is>
      </c>
      <c r="D51" s="4" t="inlineStr">
        <is>
          <t>0</t>
        </is>
      </c>
      <c r="E51" s="5" t="inlineStr">
        <is>
          <t>1.900,00</t>
        </is>
      </c>
      <c r="F51" s="4" t="inlineStr">
        <is>
          <t>200.00</t>
        </is>
      </c>
    </row>
    <row collapsed="false" customFormat="false" customHeight="false" hidden="false" ht="12.1" outlineLevel="0" r="52">
      <c r="A52" s="5" t="s">
        <f>=HYPERLINK("https://leilaoonline.net/lote/detalhe/255664", "1047")</f>
      </c>
      <c r="B52" s="4" t="s">
        <f>=HYPERLINK("https://leilaoonline.net/lote/detalhe/255664", "10 PAINÉIS  COM CHAVES BOTOEIRAS MEDIINDO 40X40 ")</f>
      </c>
      <c r="C52" s="4" t="inlineStr">
        <is>
          <t>Não vendido</t>
        </is>
      </c>
      <c r="D52" s="4" t="inlineStr">
        <is>
          <t>0</t>
        </is>
      </c>
      <c r="E52" s="5" t="inlineStr">
        <is>
          <t>2.000,00</t>
        </is>
      </c>
      <c r="F52" s="4" t="inlineStr">
        <is>
          <t>200.00</t>
        </is>
      </c>
    </row>
    <row collapsed="false" customFormat="false" customHeight="false" hidden="false" ht="12.1" outlineLevel="0" r="53">
      <c r="A53" s="5" t="s">
        <f>=HYPERLINK("https://leilaoonline.net/lote/detalhe/255665", "1048")</f>
      </c>
      <c r="B53" s="4" t="s">
        <f>=HYPERLINK("https://leilaoonline.net/lote/detalhe/255665", "1 UN TARTARUGA PARA CORTE MAÇARICO ")</f>
      </c>
      <c r="C53" s="4" t="inlineStr">
        <is>
          <t>Não vendido</t>
        </is>
      </c>
      <c r="D53" s="4" t="inlineStr">
        <is>
          <t>0</t>
        </is>
      </c>
      <c r="E53" s="5" t="inlineStr">
        <is>
          <t>950,00</t>
        </is>
      </c>
      <c r="F53" s="4" t="inlineStr">
        <is>
          <t>100.00</t>
        </is>
      </c>
    </row>
    <row collapsed="false" customFormat="false" customHeight="false" hidden="false" ht="12.1" outlineLevel="0" r="54">
      <c r="A54" s="5" t="s">
        <f>=HYPERLINK("https://leilaoonline.net/lote/detalhe/254319", "2004")</f>
      </c>
      <c r="B54" s="4" t="s">
        <f>=HYPERLINK("https://leilaoonline.net/lote/detalhe/254319", "EMPILHADEIRA / PALETEIRA ELETRICA TOYOTA  - COM BATERIA E CARREGADOR")</f>
      </c>
      <c r="C54" s="4" t="inlineStr">
        <is>
          <t>Não vendido</t>
        </is>
      </c>
      <c r="D54" s="4" t="inlineStr">
        <is>
          <t>0</t>
        </is>
      </c>
      <c r="E54" s="5" t="inlineStr">
        <is>
          <t>15.000,00</t>
        </is>
      </c>
      <c r="F54" s="4" t="inlineStr">
        <is>
          <t>450.00</t>
        </is>
      </c>
    </row>
    <row collapsed="false" customFormat="false" customHeight="false" hidden="false" ht="12.1" outlineLevel="0" r="55">
      <c r="A55" s="5" t="s">
        <f>=HYPERLINK("https://leilaoonline.net/lote/detalhe/254321", "2005")</f>
      </c>
      <c r="B55" s="4" t="s">
        <f>=HYPERLINK("https://leilaoonline.net/lote/detalhe/254321", " GERADOR DIESEL")</f>
      </c>
      <c r="C55" s="4" t="inlineStr">
        <is>
          <t>Não vendido</t>
        </is>
      </c>
      <c r="D55" s="4" t="inlineStr">
        <is>
          <t>0</t>
        </is>
      </c>
      <c r="E55" s="5" t="inlineStr">
        <is>
          <t>3.000,00</t>
        </is>
      </c>
      <c r="F55" s="4" t="inlineStr">
        <is>
          <t>250.00</t>
        </is>
      </c>
    </row>
    <row collapsed="false" customFormat="false" customHeight="false" hidden="false" ht="12.1" outlineLevel="0" r="56">
      <c r="A56" s="5" t="s">
        <f>=HYPERLINK("https://leilaoonline.net/lote/detalhe/254320", "2006")</f>
      </c>
      <c r="B56" s="4" t="s">
        <f>=HYPERLINK("https://leilaoonline.net/lote/detalhe/254320", " GERADOR 4CC APROX. 15 KVA MOTOR")</f>
      </c>
      <c r="C56" s="4" t="inlineStr">
        <is>
          <t>Não vendido</t>
        </is>
      </c>
      <c r="D56" s="4" t="inlineStr">
        <is>
          <t>0</t>
        </is>
      </c>
      <c r="E56" s="5" t="inlineStr">
        <is>
          <t>14.000,00</t>
        </is>
      </c>
      <c r="F56" s="4" t="inlineStr">
        <is>
          <t>500.00</t>
        </is>
      </c>
    </row>
    <row collapsed="false" customFormat="false" customHeight="false" hidden="false" ht="12.1" outlineLevel="0" r="57">
      <c r="A57" s="5" t="s">
        <f>=HYPERLINK("https://leilaoonline.net/lote/detalhe/254285", "2007")</f>
      </c>
      <c r="B57" s="4" t="s">
        <f>=HYPERLINK("https://leilaoonline.net/lote/detalhe/254285", "Máquina para solda de tubo. Tipo ponteadeira.100 KVa")</f>
      </c>
      <c r="C57" s="4" t="inlineStr">
        <is>
          <t>Não vendido</t>
        </is>
      </c>
      <c r="D57" s="4" t="inlineStr">
        <is>
          <t>0</t>
        </is>
      </c>
      <c r="E57" s="5" t="inlineStr">
        <is>
          <t>5.750,00</t>
        </is>
      </c>
      <c r="F57" s="4" t="inlineStr">
        <is>
          <t>250.00</t>
        </is>
      </c>
    </row>
    <row collapsed="false" customFormat="false" customHeight="false" hidden="false" ht="12.1" outlineLevel="0" r="58">
      <c r="A58" s="5" t="s">
        <f>=HYPERLINK("https://leilaoonline.net/lote/detalhe/254322", "2008")</f>
      </c>
      <c r="B58" s="4" t="s">
        <f>=HYPERLINK("https://leilaoonline.net/lote/detalhe/254322", " BRAÇO ARTICULADO PARA OFICINA (NÃO INCLUI VIGA LATERAL)")</f>
      </c>
      <c r="C58" s="4" t="inlineStr">
        <is>
          <t>Não vendido</t>
        </is>
      </c>
      <c r="D58" s="4" t="inlineStr">
        <is>
          <t>0</t>
        </is>
      </c>
      <c r="E58" s="5" t="inlineStr">
        <is>
          <t>1.200,00</t>
        </is>
      </c>
      <c r="F58" s="4" t="inlineStr">
        <is>
          <t>200.00</t>
        </is>
      </c>
    </row>
    <row collapsed="false" customFormat="false" customHeight="false" hidden="false" ht="12.1" outlineLevel="0" r="59">
      <c r="A59" s="5" t="s">
        <f>=HYPERLINK("https://leilaoonline.net/lote/detalhe/254355", "2009")</f>
      </c>
      <c r="B59" s="4" t="s">
        <f>=HYPERLINK("https://leilaoonline.net/lote/detalhe/254355", " TAMBOREADOR")</f>
      </c>
      <c r="C59" s="4" t="inlineStr">
        <is>
          <t>Não vendido</t>
        </is>
      </c>
      <c r="D59" s="4" t="inlineStr">
        <is>
          <t>0</t>
        </is>
      </c>
      <c r="E59" s="5" t="inlineStr">
        <is>
          <t>1.500,00</t>
        </is>
      </c>
      <c r="F59" s="4" t="inlineStr">
        <is>
          <t>200.00</t>
        </is>
      </c>
    </row>
    <row collapsed="false" customFormat="false" customHeight="false" hidden="false" ht="12.1" outlineLevel="0" r="60">
      <c r="A60" s="5" t="s">
        <f>=HYPERLINK("https://leilaoonline.net/lote/detalhe/254324", "2010")</f>
      </c>
      <c r="B60" s="4" t="s">
        <f>=HYPERLINK("https://leilaoonline.net/lote/detalhe/254324", " DOIS VASOS  EM INOX DE PRESSÃO COM VALVULAS")</f>
      </c>
      <c r="C60" s="4" t="inlineStr">
        <is>
          <t>Não vendido</t>
        </is>
      </c>
      <c r="D60" s="4" t="inlineStr">
        <is>
          <t>0</t>
        </is>
      </c>
      <c r="E60" s="5" t="inlineStr">
        <is>
          <t>5.000,00</t>
        </is>
      </c>
      <c r="F60" s="4" t="inlineStr">
        <is>
          <t>350.00</t>
        </is>
      </c>
    </row>
    <row collapsed="false" customFormat="false" customHeight="false" hidden="false" ht="12.1" outlineLevel="0" r="61">
      <c r="A61" s="5" t="s">
        <f>=HYPERLINK("https://leilaoonline.net/lote/detalhe/254350", "2014")</f>
      </c>
      <c r="B61" s="4" t="s">
        <f>=HYPERLINK("https://leilaoonline.net/lote/detalhe/254350", "02 UNIDADES - AUTOCLAVE HOSPITALAR")</f>
      </c>
      <c r="C61" s="4" t="inlineStr">
        <is>
          <t>Não vendido</t>
        </is>
      </c>
      <c r="D61" s="4" t="inlineStr">
        <is>
          <t>0</t>
        </is>
      </c>
      <c r="E61" s="5" t="inlineStr">
        <is>
          <t>3.800,00</t>
        </is>
      </c>
      <c r="F61" s="4" t="inlineStr">
        <is>
          <t>250.00</t>
        </is>
      </c>
    </row>
    <row collapsed="false" customFormat="false" customHeight="false" hidden="false" ht="12.1" outlineLevel="0" r="62">
      <c r="A62" s="5" t="s">
        <f>=HYPERLINK("https://leilaoonline.net/lote/detalhe/254351", "2016")</f>
      </c>
      <c r="B62" s="4" t="s">
        <f>=HYPERLINK("https://leilaoonline.net/lote/detalhe/254351", "TALHA 2 TON.")</f>
      </c>
      <c r="C62" s="4" t="inlineStr">
        <is>
          <t>Não vendido</t>
        </is>
      </c>
      <c r="D62" s="4" t="inlineStr">
        <is>
          <t>0</t>
        </is>
      </c>
      <c r="E62" s="5" t="inlineStr">
        <is>
          <t>1.500,00</t>
        </is>
      </c>
      <c r="F62" s="4" t="inlineStr">
        <is>
          <t>150.00</t>
        </is>
      </c>
    </row>
    <row collapsed="false" customFormat="false" customHeight="false" hidden="false" ht="12.1" outlineLevel="0" r="63">
      <c r="A63" s="5" t="s">
        <f>=HYPERLINK("https://leilaoonline.net/lote/detalhe/254366", "2019")</f>
      </c>
      <c r="B63" s="4" t="s">
        <f>=HYPERLINK("https://leilaoonline.net/lote/detalhe/254366", " PRENSA HIDRÁULICA CAP. 80  TON")</f>
      </c>
      <c r="C63" s="4" t="inlineStr">
        <is>
          <t>Não vendido</t>
        </is>
      </c>
      <c r="D63" s="4" t="inlineStr">
        <is>
          <t>0</t>
        </is>
      </c>
      <c r="E63" s="5" t="inlineStr">
        <is>
          <t>7.000,00</t>
        </is>
      </c>
      <c r="F63" s="4" t="inlineStr">
        <is>
          <t>350.00</t>
        </is>
      </c>
    </row>
    <row collapsed="false" customFormat="false" customHeight="false" hidden="false" ht="12.1" outlineLevel="0" r="64">
      <c r="A64" s="5" t="s">
        <f>=HYPERLINK("https://leilaoonline.net/lote/detalhe/254280", "2020")</f>
      </c>
      <c r="B64" s="4" t="s">
        <f>=HYPERLINK("https://leilaoonline.net/lote/detalhe/254280", " 1 ventilador. .")</f>
      </c>
      <c r="C64" s="4" t="inlineStr">
        <is>
          <t>Não vendido</t>
        </is>
      </c>
      <c r="D64" s="4" t="inlineStr">
        <is>
          <t>0</t>
        </is>
      </c>
      <c r="E64" s="5" t="inlineStr">
        <is>
          <t>800,00</t>
        </is>
      </c>
      <c r="F64" s="4" t="inlineStr">
        <is>
          <t>50.00</t>
        </is>
      </c>
    </row>
    <row collapsed="false" customFormat="false" customHeight="false" hidden="false" ht="12.1" outlineLevel="0" r="65">
      <c r="A65" s="5" t="s">
        <f>=HYPERLINK("https://leilaoonline.net/lote/detalhe/254305", "2022")</f>
      </c>
      <c r="B65" s="4" t="s">
        <f>=HYPERLINK("https://leilaoonline.net/lote/detalhe/254305", " MISTURADOR DE ESFERA PARA TINTA COM MOTOR WEG 15 CV")</f>
      </c>
      <c r="C65" s="4" t="inlineStr">
        <is>
          <t>Não vendido</t>
        </is>
      </c>
      <c r="D65" s="4" t="inlineStr">
        <is>
          <t>0</t>
        </is>
      </c>
      <c r="E65" s="5" t="inlineStr">
        <is>
          <t>9.500,00</t>
        </is>
      </c>
      <c r="F65" s="4" t="inlineStr">
        <is>
          <t>350.00</t>
        </is>
      </c>
    </row>
    <row collapsed="false" customFormat="false" customHeight="false" hidden="false" ht="12.1" outlineLevel="0" r="66">
      <c r="A66" s="5" t="s">
        <f>=HYPERLINK("https://leilaoonline.net/lote/detalhe/254279", "2025")</f>
      </c>
      <c r="B66" s="4" t="s">
        <f>=HYPERLINK("https://leilaoonline.net/lote/detalhe/254279", "VÁLVULA ROTATIVA")</f>
      </c>
      <c r="C66" s="4" t="inlineStr">
        <is>
          <t>Não vendido</t>
        </is>
      </c>
      <c r="D66" s="4" t="inlineStr">
        <is>
          <t>0</t>
        </is>
      </c>
      <c r="E66" s="5" t="inlineStr">
        <is>
          <t>2.000,00</t>
        </is>
      </c>
      <c r="F66" s="4" t="inlineStr">
        <is>
          <t>250.00</t>
        </is>
      </c>
    </row>
    <row collapsed="false" customFormat="false" customHeight="false" hidden="false" ht="12.1" outlineLevel="0" r="67">
      <c r="A67" s="5" t="s">
        <f>=HYPERLINK("https://leilaoonline.net/lote/detalhe/254292", "2027")</f>
      </c>
      <c r="B67" s="4" t="s">
        <f>=HYPERLINK("https://leilaoonline.net/lote/detalhe/254292", "1 VENTOINHA")</f>
      </c>
      <c r="C67" s="4" t="inlineStr">
        <is>
          <t>Não vendido</t>
        </is>
      </c>
      <c r="D67" s="4" t="inlineStr">
        <is>
          <t>0</t>
        </is>
      </c>
      <c r="E67" s="5" t="inlineStr">
        <is>
          <t>900,00</t>
        </is>
      </c>
      <c r="F67" s="4" t="inlineStr">
        <is>
          <t>200.00</t>
        </is>
      </c>
    </row>
    <row collapsed="false" customFormat="false" customHeight="false" hidden="false" ht="12.1" outlineLevel="0" r="68">
      <c r="A68" s="5" t="s">
        <f>=HYPERLINK("https://leilaoonline.net/lote/detalhe/254293", "2028")</f>
      </c>
      <c r="B68" s="4" t="s">
        <f>=HYPERLINK("https://leilaoonline.net/lote/detalhe/254293", "1 REDUTOR DE GRANDE PORTE PESO. 1.250 KGS APROX.")</f>
      </c>
      <c r="C68" s="4" t="inlineStr">
        <is>
          <t>Não vendido</t>
        </is>
      </c>
      <c r="D68" s="4" t="inlineStr">
        <is>
          <t>0</t>
        </is>
      </c>
      <c r="E68" s="5" t="inlineStr">
        <is>
          <t>5.500,00</t>
        </is>
      </c>
      <c r="F68" s="4" t="inlineStr">
        <is>
          <t>200.00</t>
        </is>
      </c>
    </row>
    <row collapsed="false" customFormat="false" customHeight="false" hidden="false" ht="12.1" outlineLevel="0" r="69">
      <c r="A69" s="5" t="s">
        <f>=HYPERLINK("https://leilaoonline.net/lote/detalhe/254306", "2031")</f>
      </c>
      <c r="B69" s="4" t="s">
        <f>=HYPERLINK("https://leilaoonline.net/lote/detalhe/254306", "CENTRÍFUGA SEPARADORA  FLOTTWEG  MOD. MW 2000 SSP 122")</f>
      </c>
      <c r="C69" s="4" t="inlineStr">
        <is>
          <t>Não vendido</t>
        </is>
      </c>
      <c r="D69" s="4" t="inlineStr">
        <is>
          <t>0</t>
        </is>
      </c>
      <c r="E69" s="5" t="inlineStr">
        <is>
          <t>18.000,00</t>
        </is>
      </c>
      <c r="F69" s="4" t="inlineStr">
        <is>
          <t>500.00</t>
        </is>
      </c>
    </row>
    <row collapsed="false" customFormat="false" customHeight="false" hidden="false" ht="12.1" outlineLevel="0" r="70">
      <c r="A70" s="5" t="s">
        <f>=HYPERLINK("https://leilaoonline.net/lote/detalhe/254294", "2032")</f>
      </c>
      <c r="B70" s="4" t="s">
        <f>=HYPERLINK("https://leilaoonline.net/lote/detalhe/254294", "Sistema de filtragem de óleo")</f>
      </c>
      <c r="C70" s="4" t="inlineStr">
        <is>
          <t>Não vendido</t>
        </is>
      </c>
      <c r="D70" s="4" t="inlineStr">
        <is>
          <t>0</t>
        </is>
      </c>
      <c r="E70" s="5" t="inlineStr">
        <is>
          <t>2.500,00</t>
        </is>
      </c>
      <c r="F70" s="4" t="inlineStr">
        <is>
          <t>150.00</t>
        </is>
      </c>
    </row>
    <row collapsed="false" customFormat="false" customHeight="false" hidden="false" ht="12.1" outlineLevel="0" r="71">
      <c r="A71" s="5" t="s">
        <f>=HYPERLINK("https://leilaoonline.net/lote/detalhe/254287", "2034")</f>
      </c>
      <c r="B71" s="4" t="s">
        <f>=HYPERLINK("https://leilaoonline.net/lote/detalhe/254287", "Aprox. 10 peças - câmera e protetor para empilhadeira")</f>
      </c>
      <c r="C71" s="4" t="inlineStr">
        <is>
          <t>Não vendido</t>
        </is>
      </c>
      <c r="D71" s="4" t="inlineStr">
        <is>
          <t>0</t>
        </is>
      </c>
      <c r="E71" s="5" t="inlineStr">
        <is>
          <t>200,00</t>
        </is>
      </c>
      <c r="F71" s="4" t="inlineStr">
        <is>
          <t>50.00</t>
        </is>
      </c>
    </row>
    <row collapsed="false" customFormat="false" customHeight="false" hidden="false" ht="12.1" outlineLevel="0" r="72">
      <c r="A72" s="5" t="s">
        <f>=HYPERLINK("https://leilaoonline.net/lote/detalhe/254325", "2035")</f>
      </c>
      <c r="B72" s="4" t="s">
        <f>=HYPERLINK("https://leilaoonline.net/lote/detalhe/254325", " tanque de PVC com pé")</f>
      </c>
      <c r="C72" s="4" t="inlineStr">
        <is>
          <t>Não vendido</t>
        </is>
      </c>
      <c r="D72" s="4" t="inlineStr">
        <is>
          <t>0</t>
        </is>
      </c>
      <c r="E72" s="5" t="inlineStr">
        <is>
          <t>300,00</t>
        </is>
      </c>
      <c r="F72" s="4" t="inlineStr">
        <is>
          <t>750.00</t>
        </is>
      </c>
    </row>
    <row collapsed="false" customFormat="false" customHeight="false" hidden="false" ht="12.1" outlineLevel="0" r="73">
      <c r="A73" s="5" t="s">
        <f>=HYPERLINK("https://leilaoonline.net/lote/detalhe/254352", "2037")</f>
      </c>
      <c r="B73" s="4" t="s">
        <f>=HYPERLINK("https://leilaoonline.net/lote/detalhe/254352", "BOMBA A VÁCUO")</f>
      </c>
      <c r="C73" s="4" t="inlineStr">
        <is>
          <t>Não vendido</t>
        </is>
      </c>
      <c r="D73" s="4" t="inlineStr">
        <is>
          <t>0</t>
        </is>
      </c>
      <c r="E73" s="5" t="inlineStr">
        <is>
          <t>2.200,00</t>
        </is>
      </c>
      <c r="F73" s="4" t="inlineStr">
        <is>
          <t>150.00</t>
        </is>
      </c>
    </row>
    <row collapsed="false" customFormat="false" customHeight="false" hidden="false" ht="12.1" outlineLevel="0" r="74">
      <c r="A74" s="5" t="s">
        <f>=HYPERLINK("https://leilaoonline.net/lote/detalhe/254309", "2038")</f>
      </c>
      <c r="B74" s="4" t="s">
        <f>=HYPERLINK("https://leilaoonline.net/lote/detalhe/254309", " 01 MOTOR WEG COM BOMBA DE ENGRENAGEM( SEM PLAQUETA) APROX. 25 A 30 CV")</f>
      </c>
      <c r="C74" s="4" t="inlineStr">
        <is>
          <t>Não vendido</t>
        </is>
      </c>
      <c r="D74" s="4" t="inlineStr">
        <is>
          <t>0</t>
        </is>
      </c>
      <c r="E74" s="5" t="inlineStr">
        <is>
          <t>2.800,00</t>
        </is>
      </c>
      <c r="F74" s="4" t="inlineStr">
        <is>
          <t>75.00</t>
        </is>
      </c>
    </row>
    <row collapsed="false" customFormat="false" customHeight="false" hidden="false" ht="12.1" outlineLevel="0" r="75">
      <c r="A75" s="5" t="s">
        <f>=HYPERLINK("https://leilaoonline.net/lote/detalhe/254314", "2039")</f>
      </c>
      <c r="B75" s="4" t="s">
        <f>=HYPERLINK("https://leilaoonline.net/lote/detalhe/254314", " 01 TROLLER PARA 1100 KGS.")</f>
      </c>
      <c r="C75" s="4" t="inlineStr">
        <is>
          <t>Não vendido</t>
        </is>
      </c>
      <c r="D75" s="4" t="inlineStr">
        <is>
          <t>0</t>
        </is>
      </c>
      <c r="E75" s="5" t="inlineStr">
        <is>
          <t>500,00</t>
        </is>
      </c>
      <c r="F75" s="4" t="inlineStr">
        <is>
          <t>50.00</t>
        </is>
      </c>
    </row>
    <row collapsed="false" customFormat="false" customHeight="false" hidden="false" ht="12.1" outlineLevel="0" r="76">
      <c r="A76" s="5" t="s">
        <f>=HYPERLINK("https://leilaoonline.net/lote/detalhe/254288", "2040")</f>
      </c>
      <c r="B76" s="4" t="s">
        <f>=HYPERLINK("https://leilaoonline.net/lote/detalhe/254288", "1 bomba a vácuo 2 moto redutor")</f>
      </c>
      <c r="C76" s="4" t="inlineStr">
        <is>
          <t>Não vendido</t>
        </is>
      </c>
      <c r="D76" s="4" t="inlineStr">
        <is>
          <t>0</t>
        </is>
      </c>
      <c r="E76" s="5" t="inlineStr">
        <is>
          <t>2.000,00</t>
        </is>
      </c>
      <c r="F76" s="4" t="inlineStr">
        <is>
          <t>200.00</t>
        </is>
      </c>
    </row>
    <row collapsed="false" customFormat="false" customHeight="false" hidden="false" ht="12.1" outlineLevel="0" r="77">
      <c r="A77" s="5" t="s">
        <f>=HYPERLINK("https://leilaoonline.net/lote/detalhe/254286", "2042")</f>
      </c>
      <c r="B77" s="4" t="s">
        <f>=HYPERLINK("https://leilaoonline.net/lote/detalhe/254286", "1 unidade hidráulica com 2 bombas hidráulicas com trocador de calor")</f>
      </c>
      <c r="C77" s="4" t="inlineStr">
        <is>
          <t>Não vendido</t>
        </is>
      </c>
      <c r="D77" s="4" t="inlineStr">
        <is>
          <t>0</t>
        </is>
      </c>
      <c r="E77" s="5" t="inlineStr">
        <is>
          <t>6.000,00</t>
        </is>
      </c>
      <c r="F77" s="4" t="inlineStr">
        <is>
          <t>200.00</t>
        </is>
      </c>
    </row>
    <row collapsed="false" customFormat="false" customHeight="false" hidden="false" ht="12.1" outlineLevel="0" r="78">
      <c r="A78" s="5" t="s">
        <f>=HYPERLINK("https://leilaoonline.net/lote/detalhe/254326", "2043")</f>
      </c>
      <c r="B78" s="4" t="s">
        <f>=HYPERLINK("https://leilaoonline.net/lote/detalhe/254326", " 2 trituradores para máquina acricola com facas")</f>
      </c>
      <c r="C78" s="4" t="inlineStr">
        <is>
          <t>Não vendido</t>
        </is>
      </c>
      <c r="D78" s="4" t="inlineStr">
        <is>
          <t>0</t>
        </is>
      </c>
      <c r="E78" s="5" t="inlineStr">
        <is>
          <t>3.000,00</t>
        </is>
      </c>
      <c r="F78" s="4" t="inlineStr">
        <is>
          <t>750.00</t>
        </is>
      </c>
    </row>
    <row collapsed="false" customFormat="false" customHeight="false" hidden="false" ht="12.1" outlineLevel="0" r="79">
      <c r="A79" s="5" t="s">
        <f>=HYPERLINK("https://leilaoonline.net/lote/detalhe/254278", "2045")</f>
      </c>
      <c r="B79" s="4" t="s">
        <f>=HYPERLINK("https://leilaoonline.net/lote/detalhe/254278", "COLETOR E SEPARADOR DE ÓLEO")</f>
      </c>
      <c r="C79" s="4" t="inlineStr">
        <is>
          <t>Não vendido</t>
        </is>
      </c>
      <c r="D79" s="4" t="inlineStr">
        <is>
          <t>0</t>
        </is>
      </c>
      <c r="E79" s="5" t="inlineStr">
        <is>
          <t>1.000,00</t>
        </is>
      </c>
      <c r="F79" s="4" t="inlineStr">
        <is>
          <t>200.00</t>
        </is>
      </c>
    </row>
    <row collapsed="false" customFormat="false" customHeight="false" hidden="false" ht="12.1" outlineLevel="0" r="80">
      <c r="A80" s="5" t="s">
        <f>=HYPERLINK("https://leilaoonline.net/lote/detalhe/254357", "2049")</f>
      </c>
      <c r="B80" s="4" t="s">
        <f>=HYPERLINK("https://leilaoonline.net/lote/detalhe/254357", " 01 BOMBA")</f>
      </c>
      <c r="C80" s="4" t="inlineStr">
        <is>
          <t>Não vendido</t>
        </is>
      </c>
      <c r="D80" s="4" t="inlineStr">
        <is>
          <t>0</t>
        </is>
      </c>
      <c r="E80" s="5" t="inlineStr">
        <is>
          <t>1.500,00</t>
        </is>
      </c>
      <c r="F80" s="4" t="inlineStr">
        <is>
          <t>200.00</t>
        </is>
      </c>
    </row>
    <row collapsed="false" customFormat="false" customHeight="false" hidden="false" ht="12.1" outlineLevel="0" r="81">
      <c r="A81" s="5" t="s">
        <f>=HYPERLINK("https://leilaoonline.net/lote/detalhe/254289", "2053")</f>
      </c>
      <c r="B81" s="4" t="s">
        <f>=HYPERLINK("https://leilaoonline.net/lote/detalhe/254289", " 04 MOTORES CORRENTE CONTÍNUA")</f>
      </c>
      <c r="C81" s="4" t="inlineStr">
        <is>
          <t>Vendido</t>
        </is>
      </c>
      <c r="D81" s="4" t="inlineStr">
        <is>
          <t>1</t>
        </is>
      </c>
      <c r="E81" s="5" t="inlineStr">
        <is>
          <t>4.900,00</t>
        </is>
      </c>
      <c r="F81" s="4" t="inlineStr">
        <is>
          <t>200.00</t>
        </is>
      </c>
    </row>
    <row collapsed="false" customFormat="false" customHeight="false" hidden="false" ht="12.1" outlineLevel="0" r="82">
      <c r="A82" s="5" t="s">
        <f>=HYPERLINK("https://leilaoonline.net/lote/detalhe/254290", "2054")</f>
      </c>
      <c r="B82" s="4" t="s">
        <f>=HYPERLINK("https://leilaoonline.net/lote/detalhe/254290", " 01 MOTOR")</f>
      </c>
      <c r="C82" s="4" t="inlineStr">
        <is>
          <t>Não vendido</t>
        </is>
      </c>
      <c r="D82" s="4" t="inlineStr">
        <is>
          <t>0</t>
        </is>
      </c>
      <c r="E82" s="5" t="inlineStr">
        <is>
          <t>700,00</t>
        </is>
      </c>
      <c r="F82" s="4" t="inlineStr">
        <is>
          <t>100.00</t>
        </is>
      </c>
    </row>
    <row collapsed="false" customFormat="false" customHeight="false" hidden="false" ht="12.1" outlineLevel="0" r="83">
      <c r="A83" s="5" t="s">
        <f>=HYPERLINK("https://leilaoonline.net/lote/detalhe/254310", "2058")</f>
      </c>
      <c r="B83" s="4" t="s">
        <f>=HYPERLINK("https://leilaoonline.net/lote/detalhe/254310", " 01 BOMBA DOSADORA 0,33 CV")</f>
      </c>
      <c r="C83" s="4" t="inlineStr">
        <is>
          <t>Não vendido</t>
        </is>
      </c>
      <c r="D83" s="4" t="inlineStr">
        <is>
          <t>0</t>
        </is>
      </c>
      <c r="E83" s="5" t="inlineStr">
        <is>
          <t>450,00</t>
        </is>
      </c>
      <c r="F83" s="4" t="inlineStr">
        <is>
          <t>50.00</t>
        </is>
      </c>
    </row>
    <row collapsed="false" customFormat="false" customHeight="false" hidden="false" ht="12.1" outlineLevel="0" r="84">
      <c r="A84" s="5" t="s">
        <f>=HYPERLINK("https://leilaoonline.net/lote/detalhe/254298", "2059")</f>
      </c>
      <c r="B84" s="4" t="s">
        <f>=HYPERLINK("https://leilaoonline.net/lote/detalhe/254298", " APARELHO PARA LABORATÓRIO")</f>
      </c>
      <c r="C84" s="4" t="inlineStr">
        <is>
          <t>Não vendido</t>
        </is>
      </c>
      <c r="D84" s="4" t="inlineStr">
        <is>
          <t>0</t>
        </is>
      </c>
      <c r="E84" s="5" t="inlineStr">
        <is>
          <t>500,00</t>
        </is>
      </c>
      <c r="F84" s="4" t="inlineStr">
        <is>
          <t>100.00</t>
        </is>
      </c>
    </row>
    <row collapsed="false" customFormat="false" customHeight="false" hidden="false" ht="12.1" outlineLevel="0" r="85">
      <c r="A85" s="5" t="s">
        <f>=HYPERLINK("https://leilaoonline.net/lote/detalhe/254313", "2060")</f>
      </c>
      <c r="B85" s="4" t="s">
        <f>=HYPERLINK("https://leilaoonline.net/lote/detalhe/254313", " 01 COMPRESSOR PARA REGERAÇÃO")</f>
      </c>
      <c r="C85" s="4" t="inlineStr">
        <is>
          <t>Não vendido</t>
        </is>
      </c>
      <c r="D85" s="4" t="inlineStr">
        <is>
          <t>0</t>
        </is>
      </c>
      <c r="E85" s="5" t="inlineStr">
        <is>
          <t>200,00</t>
        </is>
      </c>
      <c r="F85" s="4" t="inlineStr">
        <is>
          <t>50.00</t>
        </is>
      </c>
    </row>
    <row collapsed="false" customFormat="false" customHeight="false" hidden="false" ht="12.1" outlineLevel="0" r="86">
      <c r="A86" s="5" t="s">
        <f>=HYPERLINK("https://leilaoonline.net/lote/detalhe/254356", "2061")</f>
      </c>
      <c r="B86" s="4" t="s">
        <f>=HYPERLINK("https://leilaoonline.net/lote/detalhe/254356", " 2 MAQUINAS DE ESPECIFICAÇÃO")</f>
      </c>
      <c r="C86" s="4" t="inlineStr">
        <is>
          <t>Não vendido</t>
        </is>
      </c>
      <c r="D86" s="4" t="inlineStr">
        <is>
          <t>0</t>
        </is>
      </c>
      <c r="E86" s="5" t="inlineStr">
        <is>
          <t>300,00</t>
        </is>
      </c>
      <c r="F86" s="4" t="inlineStr">
        <is>
          <t>100.00</t>
        </is>
      </c>
    </row>
    <row collapsed="false" customFormat="false" customHeight="false" hidden="false" ht="12.1" outlineLevel="0" r="87">
      <c r="A87" s="5" t="s">
        <f>=HYPERLINK("https://leilaoonline.net/lote/detalhe/254291", "2062")</f>
      </c>
      <c r="B87" s="4" t="s">
        <f>=HYPERLINK("https://leilaoonline.net/lote/detalhe/254291", " 02 PISTÕES PARA DESLOCAMENTO DE MAQUINAS - 1,65 MTS")</f>
      </c>
      <c r="C87" s="4" t="inlineStr">
        <is>
          <t>Não vendido</t>
        </is>
      </c>
      <c r="D87" s="4" t="inlineStr">
        <is>
          <t>0</t>
        </is>
      </c>
      <c r="E87" s="5" t="inlineStr">
        <is>
          <t>500,00</t>
        </is>
      </c>
      <c r="F87" s="4" t="inlineStr">
        <is>
          <t>20.00</t>
        </is>
      </c>
    </row>
    <row collapsed="false" customFormat="false" customHeight="false" hidden="false" ht="12.1" outlineLevel="0" r="88">
      <c r="A88" s="5" t="s">
        <f>=HYPERLINK("https://leilaoonline.net/lote/detalhe/254312", "2063")</f>
      </c>
      <c r="B88" s="4" t="s">
        <f>=HYPERLINK("https://leilaoonline.net/lote/detalhe/254312", " 03 MOTORES ( SENDO 1 SEM EIXO)")</f>
      </c>
      <c r="C88" s="4" t="inlineStr">
        <is>
          <t>Não vendido</t>
        </is>
      </c>
      <c r="D88" s="4" t="inlineStr">
        <is>
          <t>0</t>
        </is>
      </c>
      <c r="E88" s="5" t="inlineStr">
        <is>
          <t>300,00</t>
        </is>
      </c>
      <c r="F88" s="4" t="inlineStr">
        <is>
          <t>50.00</t>
        </is>
      </c>
    </row>
    <row collapsed="false" customFormat="false" customHeight="false" hidden="false" ht="12.1" outlineLevel="0" r="89">
      <c r="A89" s="5" t="s">
        <f>=HYPERLINK("https://leilaoonline.net/lote/detalhe/254295", "2064")</f>
      </c>
      <c r="B89" s="4" t="s">
        <f>=HYPERLINK("https://leilaoonline.net/lote/detalhe/254295", " 01 Bomba de alta pressão de pistão - com manual")</f>
      </c>
      <c r="C89" s="4" t="inlineStr">
        <is>
          <t>Não vendido</t>
        </is>
      </c>
      <c r="D89" s="4" t="inlineStr">
        <is>
          <t>0</t>
        </is>
      </c>
      <c r="E89" s="5" t="inlineStr">
        <is>
          <t>3.000,00</t>
        </is>
      </c>
      <c r="F89" s="4" t="inlineStr">
        <is>
          <t>250.00</t>
        </is>
      </c>
    </row>
    <row collapsed="false" customFormat="false" customHeight="false" hidden="false" ht="12.1" outlineLevel="0" r="90">
      <c r="A90" s="5" t="s">
        <f>=HYPERLINK("https://leilaoonline.net/lote/detalhe/254299", "2065")</f>
      </c>
      <c r="B90" s="4" t="s">
        <f>=HYPERLINK("https://leilaoonline.net/lote/detalhe/254299", " 1 PAINEL DE MÁQUINA")</f>
      </c>
      <c r="C90" s="4" t="inlineStr">
        <is>
          <t>Não vendido</t>
        </is>
      </c>
      <c r="D90" s="4" t="inlineStr">
        <is>
          <t>0</t>
        </is>
      </c>
      <c r="E90" s="5" t="inlineStr">
        <is>
          <t>350,00</t>
        </is>
      </c>
      <c r="F90" s="4" t="inlineStr">
        <is>
          <t>50.00</t>
        </is>
      </c>
    </row>
    <row collapsed="false" customFormat="false" customHeight="false" hidden="false" ht="12.1" outlineLevel="0" r="91">
      <c r="A91" s="5" t="s">
        <f>=HYPERLINK("https://leilaoonline.net/lote/detalhe/254297", "2067")</f>
      </c>
      <c r="B91" s="4" t="s">
        <f>=HYPERLINK("https://leilaoonline.net/lote/detalhe/254297", "Moto ventilador")</f>
      </c>
      <c r="C91" s="4" t="inlineStr">
        <is>
          <t>Não vendido</t>
        </is>
      </c>
      <c r="D91" s="4" t="inlineStr">
        <is>
          <t>0</t>
        </is>
      </c>
      <c r="E91" s="5" t="inlineStr">
        <is>
          <t>2.500,00</t>
        </is>
      </c>
      <c r="F91" s="4" t="inlineStr">
        <is>
          <t>150.00</t>
        </is>
      </c>
    </row>
    <row collapsed="false" customFormat="false" customHeight="false" hidden="false" ht="12.1" outlineLevel="0" r="92">
      <c r="A92" s="5" t="s">
        <f>=HYPERLINK("https://leilaoonline.net/lote/detalhe/254277", "2068")</f>
      </c>
      <c r="B92" s="4" t="s">
        <f>=HYPERLINK("https://leilaoonline.net/lote/detalhe/254277", " VENTILADOR")</f>
      </c>
      <c r="C92" s="4" t="inlineStr">
        <is>
          <t>Não vendido</t>
        </is>
      </c>
      <c r="D92" s="4" t="inlineStr">
        <is>
          <t>0</t>
        </is>
      </c>
      <c r="E92" s="5" t="inlineStr">
        <is>
          <t>300,00</t>
        </is>
      </c>
      <c r="F92" s="4" t="inlineStr">
        <is>
          <t>50.00</t>
        </is>
      </c>
    </row>
    <row collapsed="false" customFormat="false" customHeight="false" hidden="false" ht="12.1" outlineLevel="0" r="93">
      <c r="A93" s="5" t="s">
        <f>=HYPERLINK("https://leilaoonline.net/lote/detalhe/254300", "2069")</f>
      </c>
      <c r="B93" s="4" t="s">
        <f>=HYPERLINK("https://leilaoonline.net/lote/detalhe/254300", " UNIDADE HIDRAULICA")</f>
      </c>
      <c r="C93" s="4" t="inlineStr">
        <is>
          <t>Não vendido</t>
        </is>
      </c>
      <c r="D93" s="4" t="inlineStr">
        <is>
          <t>0</t>
        </is>
      </c>
      <c r="E93" s="5" t="inlineStr">
        <is>
          <t>1.400,00</t>
        </is>
      </c>
      <c r="F93" s="4" t="inlineStr">
        <is>
          <t>100.00</t>
        </is>
      </c>
    </row>
    <row collapsed="false" customFormat="false" customHeight="false" hidden="false" ht="12.1" outlineLevel="0" r="94">
      <c r="A94" s="5" t="s">
        <f>=HYPERLINK("https://leilaoonline.net/lote/detalhe/254323", "2070")</f>
      </c>
      <c r="B94" s="4" t="s">
        <f>=HYPERLINK("https://leilaoonline.net/lote/detalhe/254323", " 01 SERRA ESQUADRILHADEIRA")</f>
      </c>
      <c r="C94" s="4" t="inlineStr">
        <is>
          <t>Não vendido</t>
        </is>
      </c>
      <c r="D94" s="4" t="inlineStr">
        <is>
          <t>0</t>
        </is>
      </c>
      <c r="E94" s="5" t="inlineStr">
        <is>
          <t>1.700,00</t>
        </is>
      </c>
      <c r="F94" s="4" t="inlineStr">
        <is>
          <t>250.00</t>
        </is>
      </c>
    </row>
    <row collapsed="false" customFormat="false" customHeight="false" hidden="false" ht="12.1" outlineLevel="0" r="95">
      <c r="A95" s="5" t="s">
        <f>=HYPERLINK("https://leilaoonline.net/lote/detalhe/254358", "2071")</f>
      </c>
      <c r="B95" s="4" t="s">
        <f>=HYPERLINK("https://leilaoonline.net/lote/detalhe/254358", " MOTOR 7.5CV RPM 1730")</f>
      </c>
      <c r="C95" s="4" t="inlineStr">
        <is>
          <t>Não vendido</t>
        </is>
      </c>
      <c r="D95" s="4" t="inlineStr">
        <is>
          <t>0</t>
        </is>
      </c>
      <c r="E95" s="5" t="inlineStr">
        <is>
          <t>950,00</t>
        </is>
      </c>
      <c r="F95" s="4" t="inlineStr">
        <is>
          <t>200.00</t>
        </is>
      </c>
    </row>
    <row collapsed="false" customFormat="false" customHeight="false" hidden="false" ht="12.1" outlineLevel="0" r="96">
      <c r="A96" s="5" t="s">
        <f>=HYPERLINK("https://leilaoonline.net/lote/detalhe/254301", "2072")</f>
      </c>
      <c r="B96" s="4" t="s">
        <f>=HYPERLINK("https://leilaoonline.net/lote/detalhe/254301", " UNIDADE HIDRAULICA COM MOTOR 5CV WEG")</f>
      </c>
      <c r="C96" s="4" t="inlineStr">
        <is>
          <t>Não vendido</t>
        </is>
      </c>
      <c r="D96" s="4" t="inlineStr">
        <is>
          <t>0</t>
        </is>
      </c>
      <c r="E96" s="5" t="inlineStr">
        <is>
          <t>1.500,00</t>
        </is>
      </c>
      <c r="F96" s="4" t="inlineStr">
        <is>
          <t>200.00</t>
        </is>
      </c>
    </row>
    <row collapsed="false" customFormat="false" customHeight="false" hidden="false" ht="12.1" outlineLevel="0" r="97">
      <c r="A97" s="5" t="s">
        <f>=HYPERLINK("https://leilaoonline.net/lote/detalhe/254302", "2074")</f>
      </c>
      <c r="B97" s="4" t="s">
        <f>=HYPERLINK("https://leilaoonline.net/lote/detalhe/254302", " FURADEIRA DE BANCADA")</f>
      </c>
      <c r="C97" s="4" t="inlineStr">
        <is>
          <t>Não vendido</t>
        </is>
      </c>
      <c r="D97" s="4" t="inlineStr">
        <is>
          <t>0</t>
        </is>
      </c>
      <c r="E97" s="5" t="inlineStr">
        <is>
          <t>700,00</t>
        </is>
      </c>
      <c r="F97" s="4" t="inlineStr">
        <is>
          <t>100.00</t>
        </is>
      </c>
    </row>
    <row collapsed="false" customFormat="false" customHeight="false" hidden="false" ht="12.1" outlineLevel="0" r="98">
      <c r="A98" s="5" t="s">
        <f>=HYPERLINK("https://leilaoonline.net/lote/detalhe/254359", "2075")</f>
      </c>
      <c r="B98" s="4" t="s">
        <f>=HYPERLINK("https://leilaoonline.net/lote/detalhe/254359", " 05 MOTORES")</f>
      </c>
      <c r="C98" s="4" t="inlineStr">
        <is>
          <t>Não vendido</t>
        </is>
      </c>
      <c r="D98" s="4" t="inlineStr">
        <is>
          <t>0</t>
        </is>
      </c>
      <c r="E98" s="5" t="inlineStr">
        <is>
          <t>1.650,00</t>
        </is>
      </c>
      <c r="F98" s="4" t="inlineStr">
        <is>
          <t>250.00</t>
        </is>
      </c>
    </row>
    <row collapsed="false" customFormat="false" customHeight="false" hidden="false" ht="12.1" outlineLevel="0" r="99">
      <c r="A99" s="5" t="s">
        <f>=HYPERLINK("https://leilaoonline.net/lote/detalhe/254303", "2076")</f>
      </c>
      <c r="B99" s="4" t="s">
        <f>=HYPERLINK("https://leilaoonline.net/lote/detalhe/254303", " SIRENE PARA AMBULANCIA")</f>
      </c>
      <c r="C99" s="4" t="inlineStr">
        <is>
          <t>Não vendido</t>
        </is>
      </c>
      <c r="D99" s="4" t="inlineStr">
        <is>
          <t>0</t>
        </is>
      </c>
      <c r="E99" s="5" t="inlineStr">
        <is>
          <t>250,00</t>
        </is>
      </c>
      <c r="F99" s="4" t="inlineStr">
        <is>
          <t>50.00</t>
        </is>
      </c>
    </row>
    <row collapsed="false" customFormat="false" customHeight="false" hidden="false" ht="12.1" outlineLevel="0" r="100">
      <c r="A100" s="5" t="s">
        <f>=HYPERLINK("https://leilaoonline.net/lote/detalhe/254304", "2078")</f>
      </c>
      <c r="B100" s="4" t="s">
        <f>=HYPERLINK("https://leilaoonline.net/lote/detalhe/254304", " TROCADOR DE PLACAS PEQUENO")</f>
      </c>
      <c r="C100" s="4" t="inlineStr">
        <is>
          <t>Não vendido</t>
        </is>
      </c>
      <c r="D100" s="4" t="inlineStr">
        <is>
          <t>0</t>
        </is>
      </c>
      <c r="E100" s="5" t="inlineStr">
        <is>
          <t>700,00</t>
        </is>
      </c>
      <c r="F100" s="4" t="inlineStr">
        <is>
          <t>100.00</t>
        </is>
      </c>
    </row>
    <row collapsed="false" customFormat="false" customHeight="false" hidden="false" ht="12.1" outlineLevel="0" r="101">
      <c r="A101" s="5" t="s">
        <f>=HYPERLINK("https://leilaoonline.net/lote/detalhe/254307", "2079")</f>
      </c>
      <c r="B101" s="4" t="s">
        <f>=HYPERLINK("https://leilaoonline.net/lote/detalhe/254307", " 06 PEÇAS SENDO; 3 MOTOS REDUTORES E 3 MOTORES")</f>
      </c>
      <c r="C101" s="4" t="inlineStr">
        <is>
          <t>Não vendido</t>
        </is>
      </c>
      <c r="D101" s="4" t="inlineStr">
        <is>
          <t>0</t>
        </is>
      </c>
      <c r="E101" s="5" t="inlineStr">
        <is>
          <t>950,00</t>
        </is>
      </c>
      <c r="F101" s="4" t="inlineStr">
        <is>
          <t>75.00</t>
        </is>
      </c>
    </row>
    <row collapsed="false" customFormat="false" customHeight="false" hidden="false" ht="12.1" outlineLevel="0" r="102">
      <c r="A102" s="5" t="s">
        <f>=HYPERLINK("https://leilaoonline.net/lote/detalhe/254311", "2082")</f>
      </c>
      <c r="B102" s="4" t="s">
        <f>=HYPERLINK("https://leilaoonline.net/lote/detalhe/254311", " 02 MOTORES WEG")</f>
      </c>
      <c r="C102" s="4" t="inlineStr">
        <is>
          <t>Não vendido</t>
        </is>
      </c>
      <c r="D102" s="4" t="inlineStr">
        <is>
          <t>0</t>
        </is>
      </c>
      <c r="E102" s="5" t="inlineStr">
        <is>
          <t>450,00</t>
        </is>
      </c>
      <c r="F102" s="4" t="inlineStr">
        <is>
          <t>50.00</t>
        </is>
      </c>
    </row>
    <row collapsed="false" customFormat="false" customHeight="false" hidden="false" ht="12.1" outlineLevel="0" r="103">
      <c r="A103" s="5" t="s">
        <f>=HYPERLINK("https://leilaoonline.net/lote/detalhe/254272", "2083")</f>
      </c>
      <c r="B103" s="4" t="s">
        <f>=HYPERLINK("https://leilaoonline.net/lote/detalhe/254272", "1 UNIDADE DE CENTRÍFUGA C/ MOTOR ELÉTRICO POT. 2 CV")</f>
      </c>
      <c r="C103" s="4" t="inlineStr">
        <is>
          <t>Não vendido</t>
        </is>
      </c>
      <c r="D103" s="4" t="inlineStr">
        <is>
          <t>0</t>
        </is>
      </c>
      <c r="E103" s="5" t="inlineStr">
        <is>
          <t>1.500,00</t>
        </is>
      </c>
      <c r="F103" s="4" t="inlineStr">
        <is>
          <t>200.00</t>
        </is>
      </c>
    </row>
    <row collapsed="false" customFormat="false" customHeight="false" hidden="false" ht="12.1" outlineLevel="0" r="104">
      <c r="A104" s="5" t="s">
        <f>=HYPERLINK("https://leilaoonline.net/lote/detalhe/254354", "2084")</f>
      </c>
      <c r="B104" s="4" t="s">
        <f>=HYPERLINK("https://leilaoonline.net/lote/detalhe/254354", " Carrinho com motor Weg para testes")</f>
      </c>
      <c r="C104" s="4" t="inlineStr">
        <is>
          <t>Não vendido</t>
        </is>
      </c>
      <c r="D104" s="4" t="inlineStr">
        <is>
          <t>0</t>
        </is>
      </c>
      <c r="E104" s="5" t="inlineStr">
        <is>
          <t>400,00</t>
        </is>
      </c>
      <c r="F104" s="4" t="inlineStr">
        <is>
          <t>50.00</t>
        </is>
      </c>
    </row>
    <row collapsed="false" customFormat="false" customHeight="false" hidden="false" ht="12.1" outlineLevel="0" r="105">
      <c r="A105" s="5" t="s">
        <f>=HYPERLINK("https://leilaoonline.net/lote/detalhe/254308", "2085")</f>
      </c>
      <c r="B105" s="4" t="s">
        <f>=HYPERLINK("https://leilaoonline.net/lote/detalhe/254308", " 02 MOTO REDUTORES")</f>
      </c>
      <c r="C105" s="4" t="inlineStr">
        <is>
          <t>Não vendido</t>
        </is>
      </c>
      <c r="D105" s="4" t="inlineStr">
        <is>
          <t>0</t>
        </is>
      </c>
      <c r="E105" s="5" t="inlineStr">
        <is>
          <t>2.700,00</t>
        </is>
      </c>
      <c r="F105" s="4" t="inlineStr">
        <is>
          <t>350.00</t>
        </is>
      </c>
    </row>
    <row collapsed="false" customFormat="false" customHeight="false" hidden="false" ht="12.1" outlineLevel="0" r="106">
      <c r="A106" s="5" t="s">
        <f>=HYPERLINK("https://leilaoonline.net/lote/detalhe/254353", "2086")</f>
      </c>
      <c r="B106" s="4" t="s">
        <f>=HYPERLINK("https://leilaoonline.net/lote/detalhe/254353", " 02 motores Eberle sendo ; 1de 4 cv 1710 rpm e 1 de 1,5 cv 1705rpm")</f>
      </c>
      <c r="C106" s="4" t="inlineStr">
        <is>
          <t>Não vendido</t>
        </is>
      </c>
      <c r="D106" s="4" t="inlineStr">
        <is>
          <t>0</t>
        </is>
      </c>
      <c r="E106" s="5" t="inlineStr">
        <is>
          <t>1.300,00</t>
        </is>
      </c>
      <c r="F106" s="4" t="inlineStr">
        <is>
          <t>50.00</t>
        </is>
      </c>
    </row>
    <row collapsed="false" customFormat="false" customHeight="false" hidden="false" ht="12.1" outlineLevel="0" r="107">
      <c r="A107" s="5" t="s">
        <f>=HYPERLINK("https://leilaoonline.net/lote/detalhe/254360", "2088")</f>
      </c>
      <c r="B107" s="4" t="s">
        <f>=HYPERLINK("https://leilaoonline.net/lote/detalhe/254360", " MOTOR COM REDUTOR PARA MAQUINA")</f>
      </c>
      <c r="C107" s="4" t="inlineStr">
        <is>
          <t>Não vendido</t>
        </is>
      </c>
      <c r="D107" s="4" t="inlineStr">
        <is>
          <t>0</t>
        </is>
      </c>
      <c r="E107" s="5" t="inlineStr">
        <is>
          <t>650,00</t>
        </is>
      </c>
      <c r="F107" s="4" t="inlineStr">
        <is>
          <t>100.00</t>
        </is>
      </c>
    </row>
    <row collapsed="false" customFormat="false" customHeight="false" hidden="false" ht="12.1" outlineLevel="0" r="108">
      <c r="A108" s="5" t="s">
        <f>=HYPERLINK("https://leilaoonline.net/lote/detalhe/254386", "2089")</f>
      </c>
      <c r="B108" s="4" t="s">
        <f>=HYPERLINK("https://leilaoonline.net/lote/detalhe/254386", "05 PNEUS FIRESTONE 235/75R15 (SEM USO  -  DOT VENCIDO)")</f>
      </c>
      <c r="C108" s="4" t="inlineStr">
        <is>
          <t>Vendido</t>
        </is>
      </c>
      <c r="D108" s="4" t="inlineStr">
        <is>
          <t>1</t>
        </is>
      </c>
      <c r="E108" s="5" t="inlineStr">
        <is>
          <t>1.800,00</t>
        </is>
      </c>
      <c r="F108" s="4" t="inlineStr">
        <is>
          <t>100.00</t>
        </is>
      </c>
    </row>
    <row collapsed="false" customFormat="false" customHeight="false" hidden="false" ht="12.1" outlineLevel="0" r="109">
      <c r="A109" s="5" t="s">
        <f>=HYPERLINK("https://leilaoonline.net/lote/detalhe/254315", "2090")</f>
      </c>
      <c r="B109" s="4" t="s">
        <f>=HYPERLINK("https://leilaoonline.net/lote/detalhe/254315", " BOMBA DE REFRIGERAÇÃO DE MAQUINAS")</f>
      </c>
      <c r="C109" s="4" t="inlineStr">
        <is>
          <t>Não vendido</t>
        </is>
      </c>
      <c r="D109" s="4" t="inlineStr">
        <is>
          <t>0</t>
        </is>
      </c>
      <c r="E109" s="5" t="inlineStr">
        <is>
          <t>800,00</t>
        </is>
      </c>
      <c r="F109" s="4" t="inlineStr">
        <is>
          <t>200.00</t>
        </is>
      </c>
    </row>
    <row collapsed="false" customFormat="false" customHeight="false" hidden="false" ht="12.1" outlineLevel="0" r="110">
      <c r="A110" s="5" t="s">
        <f>=HYPERLINK("https://leilaoonline.net/lote/detalhe/254318", "2091")</f>
      </c>
      <c r="B110" s="4" t="s">
        <f>=HYPERLINK("https://leilaoonline.net/lote/detalhe/254318", " UNIDADE HIDRAULICA")</f>
      </c>
      <c r="C110" s="4" t="inlineStr">
        <is>
          <t>Não vendido</t>
        </is>
      </c>
      <c r="D110" s="4" t="inlineStr">
        <is>
          <t>0</t>
        </is>
      </c>
      <c r="E110" s="5" t="inlineStr">
        <is>
          <t>1.700,00</t>
        </is>
      </c>
      <c r="F110" s="4" t="inlineStr">
        <is>
          <t>200.00</t>
        </is>
      </c>
    </row>
    <row collapsed="false" customFormat="false" customHeight="false" hidden="false" ht="12.1" outlineLevel="0" r="111">
      <c r="A111" s="5" t="s">
        <f>=HYPERLINK("https://leilaoonline.net/lote/detalhe/254316", "2092")</f>
      </c>
      <c r="B111" s="4" t="s">
        <f>=HYPERLINK("https://leilaoonline.net/lote/detalhe/254316", " BOMBA DE REFRIGERAÇÃO DE MAQUINAS")</f>
      </c>
      <c r="C111" s="4" t="inlineStr">
        <is>
          <t>Não vendido</t>
        </is>
      </c>
      <c r="D111" s="4" t="inlineStr">
        <is>
          <t>0</t>
        </is>
      </c>
      <c r="E111" s="5" t="inlineStr">
        <is>
          <t>1.700,00</t>
        </is>
      </c>
      <c r="F111" s="4" t="inlineStr">
        <is>
          <t>300.00</t>
        </is>
      </c>
    </row>
    <row collapsed="false" customFormat="false" customHeight="false" hidden="false" ht="12.1" outlineLevel="0" r="112">
      <c r="A112" s="5" t="s">
        <f>=HYPERLINK("https://leilaoonline.net/lote/detalhe/254317", "2093")</f>
      </c>
      <c r="B112" s="4" t="s">
        <f>=HYPERLINK("https://leilaoonline.net/lote/detalhe/254317", " FILTRO MANGA COM MESA ( PARA MARCENARIA)")</f>
      </c>
      <c r="C112" s="4" t="inlineStr">
        <is>
          <t>Não vendido</t>
        </is>
      </c>
      <c r="D112" s="4" t="inlineStr">
        <is>
          <t>0</t>
        </is>
      </c>
      <c r="E112" s="5" t="inlineStr">
        <is>
          <t>2.000,00</t>
        </is>
      </c>
      <c r="F112" s="4" t="inlineStr">
        <is>
          <t>300.00</t>
        </is>
      </c>
    </row>
    <row collapsed="false" customFormat="false" customHeight="false" hidden="false" ht="12.1" outlineLevel="0" r="113">
      <c r="A113" s="5" t="s">
        <f>=HYPERLINK("https://leilaoonline.net/lote/detalhe/254361", "2094")</f>
      </c>
      <c r="B113" s="4" t="s">
        <f>=HYPERLINK("https://leilaoonline.net/lote/detalhe/254361", "03 MOTORES CORRENTE CONTÍNUA")</f>
      </c>
      <c r="C113" s="4" t="inlineStr">
        <is>
          <t>Não vendido</t>
        </is>
      </c>
      <c r="D113" s="4" t="inlineStr">
        <is>
          <t>0</t>
        </is>
      </c>
      <c r="E113" s="5" t="inlineStr">
        <is>
          <t>3.200,00</t>
        </is>
      </c>
      <c r="F113" s="4" t="inlineStr">
        <is>
          <t>200.00</t>
        </is>
      </c>
    </row>
    <row collapsed="false" customFormat="false" customHeight="false" hidden="false" ht="12.1" outlineLevel="0" r="114">
      <c r="A114" s="5" t="s">
        <f>=HYPERLINK("https://leilaoonline.net/lote/detalhe/254362", "2095")</f>
      </c>
      <c r="B114" s="4" t="s">
        <f>=HYPERLINK("https://leilaoonline.net/lote/detalhe/254362", " 04 PAINEIS ELETRICOS")</f>
      </c>
      <c r="C114" s="4" t="inlineStr">
        <is>
          <t>Não vendido</t>
        </is>
      </c>
      <c r="D114" s="4" t="inlineStr">
        <is>
          <t>0</t>
        </is>
      </c>
      <c r="E114" s="5" t="inlineStr">
        <is>
          <t>1.000,00</t>
        </is>
      </c>
      <c r="F114" s="4" t="inlineStr">
        <is>
          <t>100.00</t>
        </is>
      </c>
    </row>
    <row collapsed="false" customFormat="false" customHeight="false" hidden="false" ht="12.1" outlineLevel="0" r="115">
      <c r="A115" s="5" t="s">
        <f>=HYPERLINK("https://leilaoonline.net/lote/detalhe/254330", "2096")</f>
      </c>
      <c r="B115" s="4" t="s">
        <f>=HYPERLINK("https://leilaoonline.net/lote/detalhe/254330", " MISTURADOR PARA TINTAS C/ TACHO EM AÇO CARBONO. APROX. 500 LTS. (não acompanha estrutura de madeira)")</f>
      </c>
      <c r="C115" s="4" t="inlineStr">
        <is>
          <t>Não vendido</t>
        </is>
      </c>
      <c r="D115" s="4" t="inlineStr">
        <is>
          <t>0</t>
        </is>
      </c>
      <c r="E115" s="5" t="inlineStr">
        <is>
          <t>1.800,00</t>
        </is>
      </c>
      <c r="F115" s="4" t="inlineStr">
        <is>
          <t>150.00</t>
        </is>
      </c>
    </row>
    <row collapsed="false" customFormat="false" customHeight="false" hidden="false" ht="12.1" outlineLevel="0" r="116">
      <c r="A116" s="5" t="s">
        <f>=HYPERLINK("https://leilaoonline.net/lote/detalhe/254327", "2097")</f>
      </c>
      <c r="B116" s="4" t="s">
        <f>=HYPERLINK("https://leilaoonline.net/lote/detalhe/254327", " MISTURADOR PARA TINTAS C/ TACHO EM AÇO CARBONO. APROX. 500 LTS. (não acompanha estrutura de madeira)")</f>
      </c>
      <c r="C116" s="4" t="inlineStr">
        <is>
          <t>Não vendido</t>
        </is>
      </c>
      <c r="D116" s="4" t="inlineStr">
        <is>
          <t>0</t>
        </is>
      </c>
      <c r="E116" s="5" t="inlineStr">
        <is>
          <t>1.800,00</t>
        </is>
      </c>
      <c r="F116" s="4" t="inlineStr">
        <is>
          <t>150.00</t>
        </is>
      </c>
    </row>
    <row collapsed="false" customFormat="false" customHeight="false" hidden="false" ht="12.1" outlineLevel="0" r="117">
      <c r="A117" s="5" t="s">
        <f>=HYPERLINK("https://leilaoonline.net/lote/detalhe/254332", "2098")</f>
      </c>
      <c r="B117" s="4" t="s">
        <f>=HYPERLINK("https://leilaoonline.net/lote/detalhe/254332", " MISTURADOR PARA TINTAS C/ TACHO EM AÇO CARBONO. APROX. 500 LTS. (não acompanha estrutura de madeira)")</f>
      </c>
      <c r="C117" s="4" t="inlineStr">
        <is>
          <t>Não vendido</t>
        </is>
      </c>
      <c r="D117" s="4" t="inlineStr">
        <is>
          <t>0</t>
        </is>
      </c>
      <c r="E117" s="5" t="inlineStr">
        <is>
          <t>1.800,00</t>
        </is>
      </c>
      <c r="F117" s="4" t="inlineStr">
        <is>
          <t>150.00</t>
        </is>
      </c>
    </row>
    <row collapsed="false" customFormat="false" customHeight="false" hidden="false" ht="12.1" outlineLevel="0" r="118">
      <c r="A118" s="5" t="s">
        <f>=HYPERLINK("https://leilaoonline.net/lote/detalhe/254329", "2099")</f>
      </c>
      <c r="B118" s="4" t="s">
        <f>=HYPERLINK("https://leilaoonline.net/lote/detalhe/254329", " MISTURADOR PARA TINTAS C/ TACHO EM AÇO CARBONO. APROX. 500 LTS. (não acompanha estrutura de madeira)")</f>
      </c>
      <c r="C118" s="4" t="inlineStr">
        <is>
          <t>Não vendido</t>
        </is>
      </c>
      <c r="D118" s="4" t="inlineStr">
        <is>
          <t>0</t>
        </is>
      </c>
      <c r="E118" s="5" t="inlineStr">
        <is>
          <t>3.000,00</t>
        </is>
      </c>
      <c r="F118" s="4" t="inlineStr">
        <is>
          <t>150.00</t>
        </is>
      </c>
    </row>
    <row collapsed="false" customFormat="false" customHeight="false" hidden="false" ht="12.1" outlineLevel="0" r="119">
      <c r="A119" s="5" t="s">
        <f>=HYPERLINK("https://leilaoonline.net/lote/detalhe/254333", "2100")</f>
      </c>
      <c r="B119" s="4" t="s">
        <f>=HYPERLINK("https://leilaoonline.net/lote/detalhe/254333", " MISTURADOR PARA TINTAS C/ TACHO EM AÇO CARBONO. APROX. 500 LTS. (não acompanha estrutura de madeira)")</f>
      </c>
      <c r="C119" s="4" t="inlineStr">
        <is>
          <t>Não vendido</t>
        </is>
      </c>
      <c r="D119" s="4" t="inlineStr">
        <is>
          <t>0</t>
        </is>
      </c>
      <c r="E119" s="5" t="inlineStr">
        <is>
          <t>1.800,00</t>
        </is>
      </c>
      <c r="F119" s="4" t="inlineStr">
        <is>
          <t>150.00</t>
        </is>
      </c>
    </row>
    <row collapsed="false" customFormat="false" customHeight="false" hidden="false" ht="12.1" outlineLevel="0" r="120">
      <c r="A120" s="5" t="s">
        <f>=HYPERLINK("https://leilaoonline.net/lote/detalhe/254335", "2101")</f>
      </c>
      <c r="B120" s="4" t="s">
        <f>=HYPERLINK("https://leilaoonline.net/lote/detalhe/254335", " MISTURADOR PARA TINTAS C/ TACHO EM AÇO CARBONO. APROX. 500 LTS. (não acompanha estrutura de madeira)")</f>
      </c>
      <c r="C120" s="4" t="inlineStr">
        <is>
          <t>Não vendido</t>
        </is>
      </c>
      <c r="D120" s="4" t="inlineStr">
        <is>
          <t>0</t>
        </is>
      </c>
      <c r="E120" s="5" t="inlineStr">
        <is>
          <t>1.800,00</t>
        </is>
      </c>
      <c r="F120" s="4" t="inlineStr">
        <is>
          <t>150.00</t>
        </is>
      </c>
    </row>
    <row collapsed="false" customFormat="false" customHeight="false" hidden="false" ht="12.1" outlineLevel="0" r="121">
      <c r="A121" s="5" t="s">
        <f>=HYPERLINK("https://leilaoonline.net/lote/detalhe/254334", "2102")</f>
      </c>
      <c r="B121" s="4" t="s">
        <f>=HYPERLINK("https://leilaoonline.net/lote/detalhe/254334", " MISTURADOR PARA TINTAS C/ TACHO EM AÇO CARBONO. APROX. 500 LTS. (não acompanha estrutura de madeira)")</f>
      </c>
      <c r="C121" s="4" t="inlineStr">
        <is>
          <t>Não vendido</t>
        </is>
      </c>
      <c r="D121" s="4" t="inlineStr">
        <is>
          <t>0</t>
        </is>
      </c>
      <c r="E121" s="5" t="inlineStr">
        <is>
          <t>1.800,00</t>
        </is>
      </c>
      <c r="F121" s="4" t="inlineStr">
        <is>
          <t>150.00</t>
        </is>
      </c>
    </row>
    <row collapsed="false" customFormat="false" customHeight="false" hidden="false" ht="12.1" outlineLevel="0" r="122">
      <c r="A122" s="5" t="s">
        <f>=HYPERLINK("https://leilaoonline.net/lote/detalhe/254331", "2103")</f>
      </c>
      <c r="B122" s="4" t="s">
        <f>=HYPERLINK("https://leilaoonline.net/lote/detalhe/254331", " MISTURADOR PARA TINTAS C/ TACHO EM AÇO CARBONO. APROX. 500 LTS. (não acompanha estrutura de madeira)")</f>
      </c>
      <c r="C122" s="4" t="inlineStr">
        <is>
          <t>Não vendido</t>
        </is>
      </c>
      <c r="D122" s="4" t="inlineStr">
        <is>
          <t>0</t>
        </is>
      </c>
      <c r="E122" s="5" t="inlineStr">
        <is>
          <t>1.800,00</t>
        </is>
      </c>
      <c r="F122" s="4" t="inlineStr">
        <is>
          <t>150.00</t>
        </is>
      </c>
    </row>
    <row collapsed="false" customFormat="false" customHeight="false" hidden="false" ht="12.1" outlineLevel="0" r="123">
      <c r="A123" s="5" t="s">
        <f>=HYPERLINK("https://leilaoonline.net/lote/detalhe/254328", "2104")</f>
      </c>
      <c r="B123" s="4" t="s">
        <f>=HYPERLINK("https://leilaoonline.net/lote/detalhe/254328", " MISTURADOR PARA TINTAS C/ TACHO EM AÇO CARBONO. APROX. 500 LTS. (não acompanha estrutura de madeira)")</f>
      </c>
      <c r="C123" s="4" t="inlineStr">
        <is>
          <t>Não vendido</t>
        </is>
      </c>
      <c r="D123" s="4" t="inlineStr">
        <is>
          <t>0</t>
        </is>
      </c>
      <c r="E123" s="5" t="inlineStr">
        <is>
          <t>1.800,00</t>
        </is>
      </c>
      <c r="F123" s="4" t="inlineStr">
        <is>
          <t>150.00</t>
        </is>
      </c>
    </row>
    <row collapsed="false" customFormat="false" customHeight="false" hidden="false" ht="12.1" outlineLevel="0" r="124">
      <c r="A124" s="5" t="s">
        <f>=HYPERLINK("https://leilaoonline.net/lote/detalhe/254336", "2105")</f>
      </c>
      <c r="B124" s="4" t="s">
        <f>=HYPERLINK("https://leilaoonline.net/lote/detalhe/254336", " MISTURADOR COM TANQUE ENCAMISADO POR FORA (FERRO) E POR DENTRO (INOX) - BASCULANTE")</f>
      </c>
      <c r="C124" s="4" t="inlineStr">
        <is>
          <t>Não vendido</t>
        </is>
      </c>
      <c r="D124" s="4" t="inlineStr">
        <is>
          <t>0</t>
        </is>
      </c>
      <c r="E124" s="5" t="inlineStr">
        <is>
          <t>7.000,00</t>
        </is>
      </c>
      <c r="F124" s="4" t="inlineStr">
        <is>
          <t>350.00</t>
        </is>
      </c>
    </row>
    <row collapsed="false" customFormat="false" customHeight="false" hidden="false" ht="12.1" outlineLevel="0" r="125">
      <c r="A125" s="5" t="s">
        <f>=HYPERLINK("https://leilaoonline.net/lote/detalhe/254342", "2108")</f>
      </c>
      <c r="B125" s="4" t="s">
        <f>=HYPERLINK("https://leilaoonline.net/lote/detalhe/254342", " MASSEIRA")</f>
      </c>
      <c r="C125" s="4" t="inlineStr">
        <is>
          <t>Não vendido</t>
        </is>
      </c>
      <c r="D125" s="4" t="inlineStr">
        <is>
          <t>0</t>
        </is>
      </c>
      <c r="E125" s="5" t="inlineStr">
        <is>
          <t>6.000,00</t>
        </is>
      </c>
      <c r="F125" s="4" t="inlineStr">
        <is>
          <t>200.00</t>
        </is>
      </c>
    </row>
    <row collapsed="false" customFormat="false" customHeight="false" hidden="false" ht="12.1" outlineLevel="0" r="126">
      <c r="A126" s="5" t="s">
        <f>=HYPERLINK("https://leilaoonline.net/lote/detalhe/254338", "2111")</f>
      </c>
      <c r="B126" s="4" t="s">
        <f>=HYPERLINK("https://leilaoonline.net/lote/detalhe/254338", " COLETOR DE PÓ")</f>
      </c>
      <c r="C126" s="4" t="inlineStr">
        <is>
          <t>Não vendido</t>
        </is>
      </c>
      <c r="D126" s="4" t="inlineStr">
        <is>
          <t>0</t>
        </is>
      </c>
      <c r="E126" s="5" t="inlineStr">
        <is>
          <t>900,00</t>
        </is>
      </c>
      <c r="F126" s="4" t="inlineStr">
        <is>
          <t>200.00</t>
        </is>
      </c>
    </row>
    <row collapsed="false" customFormat="false" customHeight="false" hidden="false" ht="12.1" outlineLevel="0" r="127">
      <c r="A127" s="5" t="s">
        <f>=HYPERLINK("https://leilaoonline.net/lote/detalhe/254339", "2112")</f>
      </c>
      <c r="B127" s="4" t="s">
        <f>=HYPERLINK("https://leilaoonline.net/lote/detalhe/254339", " 02 UN. 2 CHUVEIROS PARA INDUSTRIA QUIMICA ( LAVA OLHOS)")</f>
      </c>
      <c r="C127" s="4" t="inlineStr">
        <is>
          <t>Não vendido</t>
        </is>
      </c>
      <c r="D127" s="4" t="inlineStr">
        <is>
          <t>0</t>
        </is>
      </c>
      <c r="E127" s="5" t="inlineStr">
        <is>
          <t>500,00</t>
        </is>
      </c>
      <c r="F127" s="4" t="inlineStr">
        <is>
          <t>150.00</t>
        </is>
      </c>
    </row>
    <row collapsed="false" customFormat="false" customHeight="false" hidden="false" ht="12.1" outlineLevel="0" r="128">
      <c r="A128" s="5" t="s">
        <f>=HYPERLINK("https://leilaoonline.net/lote/detalhe/254340", "2113")</f>
      </c>
      <c r="B128" s="4" t="s">
        <f>=HYPERLINK("https://leilaoonline.net/lote/detalhe/254340", " 04 CONJUNTOS DE MOTOR GERADORES")</f>
      </c>
      <c r="C128" s="4" t="inlineStr">
        <is>
          <t>Não vendido</t>
        </is>
      </c>
      <c r="D128" s="4" t="inlineStr">
        <is>
          <t>0</t>
        </is>
      </c>
      <c r="E128" s="5" t="inlineStr">
        <is>
          <t>1.200,00</t>
        </is>
      </c>
      <c r="F128" s="4" t="inlineStr">
        <is>
          <t>150.00</t>
        </is>
      </c>
    </row>
    <row collapsed="false" customFormat="false" customHeight="false" hidden="false" ht="12.1" outlineLevel="0" r="129">
      <c r="A129" s="5" t="s">
        <f>=HYPERLINK("https://leilaoonline.net/lote/detalhe/254363", "2114")</f>
      </c>
      <c r="B129" s="4" t="s">
        <f>=HYPERLINK("https://leilaoonline.net/lote/detalhe/254363", " 2 sistemas de exaustão de ventilação.um com motor Weg de 1.5 cv outro sem motor")</f>
      </c>
      <c r="C129" s="4" t="inlineStr">
        <is>
          <t>Não vendido</t>
        </is>
      </c>
      <c r="D129" s="4" t="inlineStr">
        <is>
          <t>0</t>
        </is>
      </c>
      <c r="E129" s="5" t="inlineStr">
        <is>
          <t>1.500,00</t>
        </is>
      </c>
      <c r="F129" s="4" t="inlineStr">
        <is>
          <t>100.00</t>
        </is>
      </c>
    </row>
    <row collapsed="false" customFormat="false" customHeight="false" hidden="false" ht="12.1" outlineLevel="0" r="130">
      <c r="A130" s="5" t="s">
        <f>=HYPERLINK("https://leilaoonline.net/lote/detalhe/254337", "2116")</f>
      </c>
      <c r="B130" s="4" t="s">
        <f>=HYPERLINK("https://leilaoonline.net/lote/detalhe/254337", " Cavalete para motor")</f>
      </c>
      <c r="C130" s="4" t="inlineStr">
        <is>
          <t>Não vendido</t>
        </is>
      </c>
      <c r="D130" s="4" t="inlineStr">
        <is>
          <t>0</t>
        </is>
      </c>
      <c r="E130" s="5" t="inlineStr">
        <is>
          <t>200,00</t>
        </is>
      </c>
      <c r="F130" s="4" t="inlineStr">
        <is>
          <t>50.00</t>
        </is>
      </c>
    </row>
    <row collapsed="false" customFormat="false" customHeight="false" hidden="false" ht="12.1" outlineLevel="0" r="131">
      <c r="A131" s="5" t="s">
        <f>=HYPERLINK("https://leilaoonline.net/lote/detalhe/254365", "2117")</f>
      </c>
      <c r="B131" s="4" t="s">
        <f>=HYPERLINK("https://leilaoonline.net/lote/detalhe/254365", " 1 unidade hidráulica com motor Weg 7.5 cv")</f>
      </c>
      <c r="C131" s="4" t="inlineStr">
        <is>
          <t>Não vendido</t>
        </is>
      </c>
      <c r="D131" s="4" t="inlineStr">
        <is>
          <t>0</t>
        </is>
      </c>
      <c r="E131" s="5" t="inlineStr">
        <is>
          <t>2.950,00</t>
        </is>
      </c>
      <c r="F131" s="4" t="inlineStr">
        <is>
          <t>150.00</t>
        </is>
      </c>
    </row>
    <row collapsed="false" customFormat="false" customHeight="false" hidden="false" ht="12.1" outlineLevel="0" r="132">
      <c r="A132" s="5" t="s">
        <f>=HYPERLINK("https://leilaoonline.net/lote/detalhe/254344", "2120")</f>
      </c>
      <c r="B132" s="4" t="s">
        <f>=HYPERLINK("https://leilaoonline.net/lote/detalhe/254344", " 07 auto transformadores variavel")</f>
      </c>
      <c r="C132" s="4" t="inlineStr">
        <is>
          <t>Não vendido</t>
        </is>
      </c>
      <c r="D132" s="4" t="inlineStr">
        <is>
          <t>0</t>
        </is>
      </c>
      <c r="E132" s="5" t="inlineStr">
        <is>
          <t>450,00</t>
        </is>
      </c>
      <c r="F132" s="4" t="inlineStr">
        <is>
          <t>50.00</t>
        </is>
      </c>
    </row>
    <row collapsed="false" customFormat="false" customHeight="false" hidden="false" ht="12.1" outlineLevel="0" r="133">
      <c r="A133" s="5" t="s">
        <f>=HYPERLINK("https://leilaoonline.net/lote/detalhe/254346", "2121")</f>
      </c>
      <c r="B133" s="4" t="s">
        <f>=HYPERLINK("https://leilaoonline.net/lote/detalhe/254346", " 16 placas em aluminio")</f>
      </c>
      <c r="C133" s="4" t="inlineStr">
        <is>
          <t>Não vendido</t>
        </is>
      </c>
      <c r="D133" s="4" t="inlineStr">
        <is>
          <t>0</t>
        </is>
      </c>
      <c r="E133" s="5" t="inlineStr">
        <is>
          <t>150,00</t>
        </is>
      </c>
      <c r="F133" s="4" t="inlineStr">
        <is>
          <t>50.00</t>
        </is>
      </c>
    </row>
    <row collapsed="false" customFormat="false" customHeight="false" hidden="false" ht="12.1" outlineLevel="0" r="134">
      <c r="A134" s="5" t="s">
        <f>=HYPERLINK("https://leilaoonline.net/lote/detalhe/254284", "2122")</f>
      </c>
      <c r="B134" s="4" t="s">
        <f>=HYPERLINK("https://leilaoonline.net/lote/detalhe/254284", " Espuladeira para enrolar fios e carreteis")</f>
      </c>
      <c r="C134" s="4" t="inlineStr">
        <is>
          <t>Não vendido</t>
        </is>
      </c>
      <c r="D134" s="4" t="inlineStr">
        <is>
          <t>0</t>
        </is>
      </c>
      <c r="E134" s="5" t="inlineStr">
        <is>
          <t>1.000,00</t>
        </is>
      </c>
      <c r="F134" s="4" t="inlineStr">
        <is>
          <t>150.00</t>
        </is>
      </c>
    </row>
    <row collapsed="false" customFormat="false" customHeight="false" hidden="false" ht="12.1" outlineLevel="0" r="135">
      <c r="A135" s="5" t="s">
        <f>=HYPERLINK("https://leilaoonline.net/lote/detalhe/254345", "2123")</f>
      </c>
      <c r="B135" s="4" t="s">
        <f>=HYPERLINK("https://leilaoonline.net/lote/detalhe/254345", " 1 cortador gitatorio,  1 bureta digital para laboratorio,  3 micropipeta para laboratório,  2 aparelhos para laboratorio,  1 psicrômetro e 1 Micro teste")</f>
      </c>
      <c r="C135" s="4" t="inlineStr">
        <is>
          <t>Não vendido</t>
        </is>
      </c>
      <c r="D135" s="4" t="inlineStr">
        <is>
          <t>0</t>
        </is>
      </c>
      <c r="E135" s="5" t="inlineStr">
        <is>
          <t>2.000,00</t>
        </is>
      </c>
      <c r="F135" s="4" t="inlineStr">
        <is>
          <t>100.00</t>
        </is>
      </c>
    </row>
    <row collapsed="false" customFormat="false" customHeight="false" hidden="false" ht="12.1" outlineLevel="0" r="136">
      <c r="A136" s="5" t="s">
        <f>=HYPERLINK("https://leilaoonline.net/lote/detalhe/254273", "2129")</f>
      </c>
      <c r="B136" s="4" t="s">
        <f>=HYPERLINK("https://leilaoonline.net/lote/detalhe/254273", " 5 PROTOCOLADORES")</f>
      </c>
      <c r="C136" s="4" t="inlineStr">
        <is>
          <t>Não vendido</t>
        </is>
      </c>
      <c r="D136" s="4" t="inlineStr">
        <is>
          <t>0</t>
        </is>
      </c>
      <c r="E136" s="5" t="inlineStr">
        <is>
          <t>350,00</t>
        </is>
      </c>
      <c r="F136" s="4" t="inlineStr">
        <is>
          <t>100.00</t>
        </is>
      </c>
    </row>
    <row collapsed="false" customFormat="false" customHeight="false" hidden="false" ht="12.1" outlineLevel="0" r="137">
      <c r="A137" s="5" t="s">
        <f>=HYPERLINK("https://leilaoonline.net/lote/detalhe/254274", "2131")</f>
      </c>
      <c r="B137" s="4" t="s">
        <f>=HYPERLINK("https://leilaoonline.net/lote/detalhe/254274", "1 UNIDADE DE CENTRÍFUGA C/ MOTOR ELÉTRICO POT. 2 CV")</f>
      </c>
      <c r="C137" s="4" t="inlineStr">
        <is>
          <t>Não vendido</t>
        </is>
      </c>
      <c r="D137" s="4" t="inlineStr">
        <is>
          <t>0</t>
        </is>
      </c>
      <c r="E137" s="5" t="inlineStr">
        <is>
          <t>1.500,00</t>
        </is>
      </c>
      <c r="F137" s="4" t="inlineStr">
        <is>
          <t>200.00</t>
        </is>
      </c>
    </row>
    <row collapsed="false" customFormat="false" customHeight="false" hidden="false" ht="12.1" outlineLevel="0" r="138">
      <c r="A138" s="5" t="s">
        <f>=HYPERLINK("https://leilaoonline.net/lote/detalhe/254275", "2132")</f>
      </c>
      <c r="B138" s="4" t="s">
        <f>=HYPERLINK("https://leilaoonline.net/lote/detalhe/254275", "1 UNIDADE DE CENTRÍFUGA C/ MOTOR ELÉTRICO POT. 2 CV")</f>
      </c>
      <c r="C138" s="4" t="inlineStr">
        <is>
          <t>Não vendido</t>
        </is>
      </c>
      <c r="D138" s="4" t="inlineStr">
        <is>
          <t>0</t>
        </is>
      </c>
      <c r="E138" s="5" t="inlineStr">
        <is>
          <t>1.400,00</t>
        </is>
      </c>
      <c r="F138" s="4" t="inlineStr">
        <is>
          <t>200.00</t>
        </is>
      </c>
    </row>
    <row collapsed="false" customFormat="false" customHeight="false" hidden="false" ht="12.1" outlineLevel="0" r="139">
      <c r="A139" s="5" t="s">
        <f>=HYPERLINK("https://leilaoonline.net/lote/detalhe/254276", "2133")</f>
      </c>
      <c r="B139" s="4" t="s">
        <f>=HYPERLINK("https://leilaoonline.net/lote/detalhe/254276", "01 redutor")</f>
      </c>
      <c r="C139" s="4" t="inlineStr">
        <is>
          <t>Não vendido</t>
        </is>
      </c>
      <c r="D139" s="4" t="inlineStr">
        <is>
          <t>0</t>
        </is>
      </c>
      <c r="E139" s="5" t="inlineStr">
        <is>
          <t>1.120,00</t>
        </is>
      </c>
      <c r="F139" s="4" t="inlineStr">
        <is>
          <t>100.00</t>
        </is>
      </c>
    </row>
    <row collapsed="false" customFormat="false" customHeight="false" hidden="false" ht="12.1" outlineLevel="0" r="140">
      <c r="A140" s="5" t="s">
        <f>=HYPERLINK("https://leilaoonline.net/lote/detalhe/254282", "2135")</f>
      </c>
      <c r="B140" s="4" t="s">
        <f>=HYPERLINK("https://leilaoonline.net/lote/detalhe/254282", " 1 micro teste para laboratório")</f>
      </c>
      <c r="C140" s="4" t="inlineStr">
        <is>
          <t>Não vendido</t>
        </is>
      </c>
      <c r="D140" s="4" t="inlineStr">
        <is>
          <t>0</t>
        </is>
      </c>
      <c r="E140" s="5" t="inlineStr">
        <is>
          <t>300,00</t>
        </is>
      </c>
      <c r="F140" s="4" t="inlineStr">
        <is>
          <t>100.00</t>
        </is>
      </c>
    </row>
    <row collapsed="false" customFormat="false" customHeight="false" hidden="false" ht="12.1" outlineLevel="0" r="141">
      <c r="A141" s="5" t="s">
        <f>=HYPERLINK("https://leilaoonline.net/lote/detalhe/254283", "2136")</f>
      </c>
      <c r="B141" s="4" t="s">
        <f>=HYPERLINK("https://leilaoonline.net/lote/detalhe/254283", " porta papel")</f>
      </c>
      <c r="C141" s="4" t="inlineStr">
        <is>
          <t>Não vendido</t>
        </is>
      </c>
      <c r="D141" s="4" t="inlineStr">
        <is>
          <t>0</t>
        </is>
      </c>
      <c r="E141" s="5" t="inlineStr">
        <is>
          <t>100,00</t>
        </is>
      </c>
      <c r="F141" s="4" t="inlineStr">
        <is>
          <t>50.00</t>
        </is>
      </c>
    </row>
    <row collapsed="false" customFormat="false" customHeight="false" hidden="false" ht="12.1" outlineLevel="0" r="142">
      <c r="A142" s="5" t="s">
        <f>=HYPERLINK("https://leilaoonline.net/lote/detalhe/254296", "2401")</f>
      </c>
      <c r="B142" s="4" t="s">
        <f>=HYPERLINK("https://leilaoonline.net/lote/detalhe/254296", " Compressor FS CURTIS HTA 120, Motor 15Hp, Tanque - *304 litros, Dimensões - Diâmetro 490 x 1760 mm* Peso - 450 kg Modelo")</f>
      </c>
      <c r="C142" s="4" t="inlineStr">
        <is>
          <t>Não vendido</t>
        </is>
      </c>
      <c r="D142" s="4" t="inlineStr">
        <is>
          <t>0</t>
        </is>
      </c>
      <c r="E142" s="5" t="inlineStr">
        <is>
          <t>7.000,00</t>
        </is>
      </c>
      <c r="F142" s="4" t="inlineStr">
        <is>
          <t>250.00</t>
        </is>
      </c>
    </row>
    <row collapsed="false" customFormat="false" customHeight="false" hidden="false" ht="12.1" outlineLevel="0" r="143">
      <c r="A143" s="5" t="s">
        <f>=HYPERLINK("https://leilaoonline.net/lote/detalhe/255163", "3000")</f>
      </c>
      <c r="B143" s="4" t="s">
        <f>=HYPERLINK("https://leilaoonline.net/lote/detalhe/255163", "CAIXA BOB -DESMONTÁVEL EM 2 PARTES")</f>
      </c>
      <c r="C143" s="4" t="inlineStr">
        <is>
          <t>Não vendido</t>
        </is>
      </c>
      <c r="D143" s="4" t="inlineStr">
        <is>
          <t>0</t>
        </is>
      </c>
      <c r="E143" s="5" t="inlineStr">
        <is>
          <t>3.800,00</t>
        </is>
      </c>
      <c r="F143" s="4" t="inlineStr">
        <is>
          <t>200.00</t>
        </is>
      </c>
    </row>
    <row collapsed="false" customFormat="false" customHeight="false" hidden="false" ht="12.1" outlineLevel="0" r="144">
      <c r="A144" s="5" t="s">
        <f>=HYPERLINK("https://leilaoonline.net/lote/detalhe/255164", "3001")</f>
      </c>
      <c r="B144" s="4" t="s">
        <f>=HYPERLINK("https://leilaoonline.net/lote/detalhe/255164", "APROX 382 UN. QUADROS DECORATIVOS. LACRADOS SORTIDOS  medidas 19x23")</f>
      </c>
      <c r="C144" s="4" t="inlineStr">
        <is>
          <t>Não vendido</t>
        </is>
      </c>
      <c r="D144" s="4" t="inlineStr">
        <is>
          <t>0</t>
        </is>
      </c>
      <c r="E144" s="5" t="inlineStr">
        <is>
          <t>230,00</t>
        </is>
      </c>
      <c r="F144" s="4" t="inlineStr">
        <is>
          <t>10.00</t>
        </is>
      </c>
    </row>
    <row collapsed="false" customFormat="false" customHeight="false" hidden="false" ht="12.1" outlineLevel="0" r="145">
      <c r="A145" s="5" t="s">
        <f>=HYPERLINK("https://leilaoonline.net/lote/detalhe/255165", "3002")</f>
      </c>
      <c r="B145" s="4" t="s">
        <f>=HYPERLINK("https://leilaoonline.net/lote/detalhe/255165", "APROX 351 UN. QUADROS DECORATIVOS. LACRADOS SORTIDOS  medidas 19x23")</f>
      </c>
      <c r="C145" s="4" t="inlineStr">
        <is>
          <t>Não vendido</t>
        </is>
      </c>
      <c r="D145" s="4" t="inlineStr">
        <is>
          <t>0</t>
        </is>
      </c>
      <c r="E145" s="5" t="inlineStr">
        <is>
          <t>210,00</t>
        </is>
      </c>
      <c r="F145" s="4" t="inlineStr">
        <is>
          <t>10.00</t>
        </is>
      </c>
    </row>
    <row collapsed="false" customFormat="false" customHeight="false" hidden="false" ht="12.1" outlineLevel="0" r="146">
      <c r="A146" s="5" t="s">
        <f>=HYPERLINK("https://leilaoonline.net/lote/detalhe/255666", "3003")</f>
      </c>
      <c r="B146" s="4" t="s">
        <f>=HYPERLINK("https://leilaoonline.net/lote/detalhe/255666", "02 UN CASE  - (PRETA  - MEDIDAS 50cm Alt x 95cm LARG X 67CM PROF)  - (MADEIRA - 66CM ALT X 1.02 MTS LARG X 21CM PROF.)")</f>
      </c>
      <c r="C146" s="4" t="inlineStr">
        <is>
          <t>Não vendido</t>
        </is>
      </c>
      <c r="D146" s="4" t="inlineStr">
        <is>
          <t>0</t>
        </is>
      </c>
      <c r="E146" s="5" t="inlineStr">
        <is>
          <t>200,00</t>
        </is>
      </c>
      <c r="F146" s="4" t="inlineStr">
        <is>
          <t>50.00</t>
        </is>
      </c>
    </row>
    <row collapsed="false" customFormat="false" customHeight="false" hidden="false" ht="12.1" outlineLevel="0" r="147">
      <c r="A147" s="5" t="s">
        <f>=HYPERLINK("https://leilaoonline.net/lote/detalhe/255667", "3004")</f>
      </c>
      <c r="B147" s="4" t="s">
        <f>=HYPERLINK("https://leilaoonline.net/lote/detalhe/255667", "02 UN CASE  - (CAIXA PRETA  - MEDIDAS 1.40 MTS LARG X 23CM ALT X54CM PROFUND...)  -(CAIXA PRETA  - MEDIDAS 70cm Alt x 1.13 MTS LARG X 24CM PROF.)")</f>
      </c>
      <c r="C147" s="4" t="inlineStr">
        <is>
          <t>Não vendido</t>
        </is>
      </c>
      <c r="D147" s="4" t="inlineStr">
        <is>
          <t>0</t>
        </is>
      </c>
      <c r="E147" s="5" t="inlineStr">
        <is>
          <t>200,00</t>
        </is>
      </c>
      <c r="F147" s="4" t="inlineStr">
        <is>
          <t>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2026-08-13T00:33:00.00Z</dcterms:created>
  <dc:creator>Tellks Tecnologia</dc:creator>
  <cp:revision>0</cp:revision>
</cp:coreProperties>
</file>