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ANTIGUIDADES, RARIDADES, CARROS, LAMBRETAS, MOTOS ANTIGAS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27/08/2024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=HYPERLINK("https://leilaoonline.net/lote/detalhe/243667", "000")</f>
      </c>
      <c r="B11" s="4" t="s">
        <f>=HYPERLINK("https://leilaoonline.net/lote/detalhe/243667", "CAMINHÃO ANTIGO VERDE da Década de 50/60. Sem Doc. Veic Ornamental, P/ Restauração/ Exposição/ Eventos/ Relíquia P/ Colecionadores. ( No estado) conforme fotos.")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7.500,00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=HYPERLINK("https://leilaoonline.net/lote/detalhe/243684", "002")</f>
      </c>
      <c r="B12" s="4" t="s">
        <f>=HYPERLINK("https://leilaoonline.net/lote/detalhe/243684", "[ VÍDEO ] Lambretta Cynthia restaurada, motor 175 cc 1975.Sem documento.")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=HYPERLINK("https://leilaoonline.net/lote/detalhe/243680", "010")</f>
      </c>
      <c r="B13" s="4" t="s">
        <f>=HYPERLINK("https://leilaoonline.net/lote/detalhe/243680", " Vespa Piagio 1961 ( placa com o mesmo ano).Funcionado, documento em dia, placa cinza.Motor cadastrado 200 Cc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=HYPERLINK("https://leilaoonline.net/lote/detalhe/243679", "012")</f>
      </c>
      <c r="B14" s="4" t="s">
        <f>=HYPERLINK("https://leilaoonline.net/lote/detalhe/243679", " Vespa 1963. Completa, placa cinza. Motor original. Polida. Revisada.")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19.000,00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=HYPERLINK("https://leilaoonline.net/lote/detalhe/243697", "016")</f>
      </c>
      <c r="B15" s="4" t="s">
        <f>=HYPERLINK("https://leilaoonline.net/lote/detalhe/243697", " LAMBRETTA XISPA DÉCADA DE 1970 PLACA AMARELA (SEM DOCUMENTOS ) (CARCAÇA), P/ RESTAURAÇÃO OU PEÇAS.ORNAMENTAL, P/ ENFEITE DE AMBIENTES OU EVENTOS.")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=HYPERLINK("https://leilaoonline.net/lote/detalhe/243666", "017")</f>
      </c>
      <c r="B16" s="4" t="s">
        <f>=HYPERLINK("https://leilaoonline.net/lote/detalhe/243666", "CAMINHÃO ANTIGO FORD AMARELO da Década de 50/60. Sem Doc. Veic Ornamental, P/ Restauração/ Exposição/ Eventos/ Relíquia P/ Colecionadores. ( No estado) conforme fotos.")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=HYPERLINK("https://leilaoonline.net/lote/detalhe/243698", "018")</f>
      </c>
      <c r="B17" s="4" t="s">
        <f>=HYPERLINK("https://leilaoonline.net/lote/detalhe/243698", " LAMBRETTA XISPA MOTOR ORIGINAL COMPLETO DÉCADA DE 1970, P/ RESTAURAÇÃO/  ( SEM DOCUMENTOS) ORNAMENTAL P/ ENFEITE DE AMBIENTES OU EVENTOS.")</f>
      </c>
      <c r="C17" s="4" t="inlineStr">
        <is>
          <t>Vendido</t>
        </is>
      </c>
      <c r="D17" s="4" t="inlineStr">
        <is>
          <t>1</t>
        </is>
      </c>
      <c r="E17" s="5" t="inlineStr">
        <is>
          <t>750,00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=HYPERLINK("https://leilaoonline.net/lote/detalhe/243690", "020")</f>
      </c>
      <c r="B18" s="4" t="s">
        <f>=HYPERLINK("https://leilaoonline.net/lote/detalhe/243690", "Fiat 600.  Ano 1969. Original. Veículo ornamental. SEM DOCUMENTO.")</f>
      </c>
      <c r="C18" s="4" t="inlineStr">
        <is>
          <t>Vendido</t>
        </is>
      </c>
      <c r="D18" s="4" t="inlineStr">
        <is>
          <t>1</t>
        </is>
      </c>
      <c r="E18" s="5" t="inlineStr">
        <is>
          <t>15.750,00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=HYPERLINK("https://leilaoonline.net/lote/detalhe/243681", "022")</f>
      </c>
      <c r="B19" s="4" t="s">
        <f>=HYPERLINK("https://leilaoonline.net/lote/detalhe/243681", "[ VÍDEO ] Caixa de coca cola antiga de madeira com as garrafas")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=HYPERLINK("https://leilaoonline.net/lote/detalhe/243692", "023")</f>
      </c>
      <c r="B20" s="4" t="s">
        <f>=HYPERLINK("https://leilaoonline.net/lote/detalhe/243692", " Máquina de costura década de 40 usada na guerra.")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=HYPERLINK("https://leilaoonline.net/lote/detalhe/243682", "024")</f>
      </c>
      <c r="B21" s="4" t="s">
        <f>=HYPERLINK("https://leilaoonline.net/lote/detalhe/243682", "Sela da época, corda de couro cru, Reio de couro cru, Freio de couro cru. Bachero. Cavalete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=HYPERLINK("https://leilaoonline.net/lote/detalhe/243673", "025")</f>
      </c>
      <c r="B22" s="4" t="s">
        <f>=HYPERLINK("https://leilaoonline.net/lote/detalhe/243673", " Caixa de transporte de alimentos aéreos em alumínio da Air Canadá")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=HYPERLINK("https://leilaoonline.net/lote/detalhe/243683", "026")</f>
      </c>
      <c r="B23" s="4" t="s">
        <f>=HYPERLINK("https://leilaoonline.net/lote/detalhe/243683", "[ VÍDEO ] Pelota antiga do câmbio do opala SS")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=HYPERLINK("https://leilaoonline.net/lote/detalhe/243691", "028")</f>
      </c>
      <c r="B24" s="4" t="s">
        <f>=HYPERLINK("https://leilaoonline.net/lote/detalhe/243691", "CAMINHÃO CAÇAMBA MB 2220. TRAÇADO. ANO 1989")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=HYPERLINK("https://leilaoonline.net/lote/detalhe/243693", "031")</f>
      </c>
      <c r="B25" s="4" t="s">
        <f>=HYPERLINK("https://leilaoonline.net/lote/detalhe/243693", "Mesa de Tênis de mesa Antiga.  Tamanho Oficial, 2,72 X 1,52,  Original, dobrável.conforme fotos")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=HYPERLINK("https://leilaoonline.net/lote/detalhe/243672", "035")</f>
      </c>
      <c r="B26" s="4" t="s">
        <f>=HYPERLINK("https://leilaoonline.net/lote/detalhe/243672", " Geladeira Frigidaire 1943. Funcionando.")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=HYPERLINK("https://leilaoonline.net/lote/detalhe/243668", "041")</f>
      </c>
      <c r="B27" s="4" t="s">
        <f>=HYPERLINK("https://leilaoonline.net/lote/detalhe/243668", " BALANÇA ANTIGA, VISOR DE QUILOGRAMAS REDONDO, RELÍQUIA PARA COLECINADORES, ( NO ESTADO) CONFORME FOTOS.")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=HYPERLINK("https://leilaoonline.net/lote/detalhe/243669", "043")</f>
      </c>
      <c r="B28" s="4" t="s">
        <f>=HYPERLINK("https://leilaoonline.net/lote/detalhe/243669", " Lote único contendo: 01 liquidificador marca Arno super , 01 Arno Supermix copos de vidro, originais, 01 Moringas de Cerâmica e 01 Bebedouro de porcelana, ( no estado) conforme fotos.")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=HYPERLINK("https://leilaoonline.net/lote/detalhe/243670", "045")</f>
      </c>
      <c r="B29" s="4" t="s">
        <f>=HYPERLINK("https://leilaoonline.net/lote/detalhe/243670", " Lote de latas antigas, sendo: 11 latas , Leite em pó Glória  e outras conforme fotos Relíquia para COLECIONADORES ( no estado) conforme fotos")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=HYPERLINK("https://leilaoonline.net/lote/detalhe/243671", "047")</f>
      </c>
      <c r="B30" s="4" t="s">
        <f>=HYPERLINK("https://leilaoonline.net/lote/detalhe/243671", " Balança antiga madeira e ferro, Relíquia para COLECIONADORES ( no estado) conforme fotos, obs: ( O vaso não faz parte do lote)")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=HYPERLINK("https://leilaoonline.net/lote/detalhe/243696", "049")</f>
      </c>
      <c r="B31" s="4" t="s">
        <f>=HYPERLINK("https://leilaoonline.net/lote/detalhe/243696", "LOTE CONTENDO 100 CÉDULAS DE DINHEIRO ANTIGO ORIGINAL, DE VÁRIOS VALORES E ÉPOCAS,  EM EXCELENTE ESTADO DE CONSERVAÇÃO, RARIDADE PARA COLECIONADORES.")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=HYPERLINK("https://leilaoonline.net/lote/detalhe/243678", "055")</f>
      </c>
      <c r="B32" s="4" t="s">
        <f>=HYPERLINK("https://leilaoonline.net/lote/detalhe/243678", "LOTE CONTENDO 100 CÉDULAS DE DINHEIRO ANTIGO ORIGINAL, DE VÁRIOS VALORES E ÉPOCAS,  EM EXCELENTE ESTADO DE CONSERVAÇÃO, RARIDADE PARA COLECIONADORES.")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=HYPERLINK("https://leilaoonline.net/lote/detalhe/243694", "059")</f>
      </c>
      <c r="B33" s="4" t="s">
        <f>=HYPERLINK("https://leilaoonline.net/lote/detalhe/243694", "LOTE CONTENDO 100 CÉDULAS DE DINHEIRO ANTIGO ORIGINAL, DE VÁRIOS VALORES E ÉPOCAS,  EM EXCELENTE ESTADO DE CONSERVAÇÃO, RARIDADE PARA COLECIONADORES.")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=HYPERLINK("https://leilaoonline.net/lote/detalhe/243676", "061")</f>
      </c>
      <c r="B34" s="4" t="s">
        <f>=HYPERLINK("https://leilaoonline.net/lote/detalhe/243676", "LOTE CONTENDO 100 CÉDULAS DE DINHEIRO ANTIGO ORIGINAL, DE VÁRIOS VALORES E ÉPOCAS,  EM EXCELENTE ESTADO DE CONSERVAÇÃO, RARIDADE PARA COLECIONADORES.")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=HYPERLINK("https://leilaoonline.net/lote/detalhe/243686", "062")</f>
      </c>
      <c r="B35" s="4" t="s">
        <f>=HYPERLINK("https://leilaoonline.net/lote/detalhe/243686", " LOTE CONTENDO 300 UNIDADES APROX. DE MOSQUETÃO METÁLICOS, GANCHO P/ CHAVEIROS, BOLSAS, COLETES E VESTUÁRIOS EM GERAL VÁRIOS TAMANHOS E MODELOS ,  Conforme Fotos, P-02")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=HYPERLINK("https://leilaoonline.net/lote/detalhe/243688", "064")</f>
      </c>
      <c r="B36" s="4" t="s">
        <f>=HYPERLINK("https://leilaoonline.net/lote/detalhe/243688", " LOTE CONTENDO 1000 CÉDULAS DE DINHEIRO ANTIGO ORIGINAL, DE VÁRIOS VALORES E ÉPOCAS,  EM EXCELENTE ESTADO DE CONSERVAÇÃO, RARIDADE PARA COLECIONADORES.")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990,00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=HYPERLINK("https://leilaoonline.net/lote/detalhe/243687", "065")</f>
      </c>
      <c r="B37" s="4" t="s">
        <f>=HYPERLINK("https://leilaoonline.net/lote/detalhe/243687", " LOTE CONTENDO 1000 CÉDULAS DE DINHEIRO ANTIGO ORIGINAL, DE VÁRIOS VALORES E ÉPOCAS,  EM EXCELENTE ESTADO DE CONSERVAÇÃO, RARIDADE PARA COLECIONADORES.")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990,00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=HYPERLINK("https://leilaoonline.net/lote/detalhe/243685", "066")</f>
      </c>
      <c r="B38" s="4" t="s">
        <f>=HYPERLINK("https://leilaoonline.net/lote/detalhe/243685", " LOTE CONTENDO 1000 CÉDULAS DE DINHEIRO ANTIGO ORIGINAL, DE VÁRIOS VALORES E ÉPOCAS,  EM EXCELENTE ESTADO DE CONSERVAÇÃO, RARIDADE PARA COLECIONADORES.")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990,00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=HYPERLINK("https://leilaoonline.net/lote/detalhe/243689", "068")</f>
      </c>
      <c r="B39" s="4" t="s">
        <f>=HYPERLINK("https://leilaoonline.net/lote/detalhe/243689", "PEDAL CAR ANTIGO DÉCADA DE 1980, P/ COLECIONADORES. NO ESTADO CONFORME FOTOS")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=HYPERLINK("https://leilaoonline.net/lote/detalhe/243695", "071")</f>
      </c>
      <c r="B40" s="4" t="s">
        <f>=HYPERLINK("https://leilaoonline.net/lote/detalhe/243695", "LOTE CONTENDO 100 CÉDULAS DE DINHEIRO ANTIGO ORIGINAL, DE VÁRIOS VALORES E ÉPOCAS,  EM EXCELENTE ESTADO DE CONSERVAÇÃO, RARIDADE PARA COLECIONADORES.")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=HYPERLINK("https://leilaoonline.net/lote/detalhe/243674", "073")</f>
      </c>
      <c r="B41" s="4" t="s">
        <f>=HYPERLINK("https://leilaoonline.net/lote/detalhe/243674", " Antigo galão de combustível americano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=HYPERLINK("https://leilaoonline.net/lote/detalhe/243677", "075")</f>
      </c>
      <c r="B42" s="4" t="s">
        <f>=HYPERLINK("https://leilaoonline.net/lote/detalhe/243677", "LOTE CONTENDO 100 CÉDULAS DE DINHEIRO ANTIGO ORIGINAL, DE VÁRIOS VALORES E ÉPOCAS,  EM EXCELENTE ESTADO DE CONSERVAÇÃO, RARIDADE PARA COLECIONADORES.")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=HYPERLINK("https://leilaoonline.net/lote/detalhe/243675", "077")</f>
      </c>
      <c r="B43" s="4" t="s">
        <f>=HYPERLINK("https://leilaoonline.net/lote/detalhe/243675", " Mini Geladeira da Marca cônsul na cor amarela, anos 60. peça restaurada e com compressor novo. 69x54x55 cm Excelente estado de conservação, Peça de coleção")</f>
      </c>
      <c r="C43" s="4" t="inlineStr">
        <is>
          <t>Vendido</t>
        </is>
      </c>
      <c r="D43" s="4" t="inlineStr">
        <is>
          <t>1</t>
        </is>
      </c>
      <c r="E43" s="5" t="inlineStr">
        <is>
          <t>1.500,00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=HYPERLINK("https://leilaoonline.net/lote/detalhe/243699", "079")</f>
      </c>
      <c r="B44" s="4" t="s">
        <f>=HYPERLINK("https://leilaoonline.net/lote/detalhe/243699", " Livro A Divina Comédia Edição - 1955 - Autor Dante Alighieri - Editora Calcadense 350 páginas Livro em bom estado de conservação, páginas ligeiramentes amareladas devido a ação do tempo.")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=HYPERLINK("https://leilaoonline.net/lote/detalhe/243701", "080")</f>
      </c>
      <c r="B45" s="4" t="s">
        <f>=HYPERLINK("https://leilaoonline.net/lote/detalhe/243701", " Cadeira barbeiro antiga Marca Irmãos Cpaniele. Pecas com marcas do tempo.Peça dos anos 20 / 30 1920 a 1930 Não testado funcionamento")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=HYPERLINK("https://leilaoonline.net/lote/detalhe/243700", "081")</f>
      </c>
      <c r="B46" s="4" t="s">
        <f>=HYPERLINK("https://leilaoonline.net/lote/detalhe/243700", " Maquina Calcular Antiga Original - Odhiner Peça não restaurada em funcionamentoNúmero da Peça 239.883.069 Made in SwedenPeça original em bom estado de conservação Alguns desgastes devido a ação do tempo")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=HYPERLINK("https://leilaoonline.net/lote/detalhe/243703", "082")</f>
      </c>
      <c r="B47" s="4" t="s">
        <f>=HYPERLINK("https://leilaoonline.net/lote/detalhe/243703", " Taxímetro Antigo Francês Prevent Mascart Ano - 1920Ste GLE Des Compteurs De Voitures 75, Rue La Condamine - Paris Taxímetro em funcionamento.")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=HYPERLINK("https://leilaoonline.net/lote/detalhe/243714", "084")</f>
      </c>
      <c r="B48" s="4" t="s">
        <f>=HYPERLINK("https://leilaoonline.net/lote/detalhe/243714", "Box CD Brigitte Bardot Initiales B.B. / Box composto de 3 CD ANO 1993 / France / Phonogram 31 páginas / Capa Dura. Ligeiramente amarelado. Numero Philips - 514673-2")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=HYPERLINK("https://leilaoonline.net/lote/detalhe/243702", "085")</f>
      </c>
      <c r="B49" s="4" t="s">
        <f>=HYPERLINK("https://leilaoonline.net/lote/detalhe/243702", "01 CD Box / Ago Puxinguinha 100 anos e 01 Box / Carmem Miranda CD; 01 Box VHS Titanic Filme em fitas VHS")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=HYPERLINK("https://leilaoonline.net/lote/detalhe/243715", "088")</f>
      </c>
      <c r="B50" s="4" t="s">
        <f>=HYPERLINK("https://leilaoonline.net/lote/detalhe/243715", "Box - Fita k7 The 60 Greatest Old - Time Radio Show of The 20TH Century.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=HYPERLINK("https://leilaoonline.net/lote/detalhe/243704", "089")</f>
      </c>
      <c r="B51" s="4" t="s">
        <f>=HYPERLINK("https://leilaoonline.net/lote/detalhe/243704", " Maquina de escrever portaril Olivetti Lettera 82 Funcionando Ótimo estado de conservação")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=HYPERLINK("https://leilaoonline.net/lote/detalhe/243705", "090")</f>
      </c>
      <c r="B52" s="4" t="s">
        <f>=HYPERLINK("https://leilaoonline.net/lote/detalhe/243705", " Câmera Fotografica Instant Kodak EK 2 Sem bateria / Não testado funcionamento. Ótimo estado de conservação")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=HYPERLINK("https://leilaoonline.net/lote/detalhe/243707", "092")</f>
      </c>
      <c r="B53" s="4" t="s">
        <f>=HYPERLINK("https://leilaoonline.net/lote/detalhe/243707", " Microfone de mesa AIWA Model - DM-47 Uni Direcrional / Dynamic Mic Made in Japan Microfone em bom estado de conservação, com pedestal de mesa. Pequeno desgaste devido ação do tempo. Não testado funcionamento.")</f>
      </c>
      <c r="C53" s="4" t="inlineStr">
        <is>
          <t>Vendido</t>
        </is>
      </c>
      <c r="D53" s="4" t="inlineStr">
        <is>
          <t>1</t>
        </is>
      </c>
      <c r="E53" s="5" t="inlineStr">
        <is>
          <t>450,00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=HYPERLINK("https://leilaoonline.net/lote/detalhe/243706", "093")</f>
      </c>
      <c r="B54" s="4" t="s">
        <f>=HYPERLINK("https://leilaoonline.net/lote/detalhe/243706", " Serra Tico Tico / Antiga Abtiga serra de fita de mesa, pequena Peça não restaurada - Não funciona. Marcas de desgaste devido a ação do tempo")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390,00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=HYPERLINK("https://leilaoonline.net/lote/detalhe/243708", "094")</f>
      </c>
      <c r="B55" s="4" t="s">
        <f>=HYPERLINK("https://leilaoonline.net/lote/detalhe/243708", " Coleção JK / Juscelino Koubitschek Coleção rara e exclusiva do Presidente Juscelino Kubitschek. Coleção composta de 4 itens. - DVD JK / 5 DVDs / Som livre - Pequena escultura cafeeiros 1953 (ajudei a fundar uma cidade no Brasil). - Discurso promovido pelo presidente Juscelino Kubitschek, 1 de jane")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=HYPERLINK("https://leilaoonline.net/lote/detalhe/243709", "095")</f>
      </c>
      <c r="B56" s="4" t="s">
        <f>=HYPERLINK("https://leilaoonline.net/lote/detalhe/243709", " Painel Original de instrumentos do avião NA T-6 / Peça não restaurada / peças e instrumentos originais.")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=HYPERLINK("https://leilaoonline.net/lote/detalhe/243710", "096")</f>
      </c>
      <c r="B57" s="4" t="s">
        <f>=HYPERLINK("https://leilaoonline.net/lote/detalhe/243710", " Transmissor de FM Estéreo S/25Usado - Ótimo estado de conservação")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900,00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=HYPERLINK("https://leilaoonline.net/lote/detalhe/243711", "097")</f>
      </c>
      <c r="B58" s="4" t="s">
        <f>=HYPERLINK("https://leilaoonline.net/lote/detalhe/243711", " Antiga cesta de Balão em Vime. Data não definida.Balão de ar quente a gás Cesto tamanho para 3 pessoas - Peça não restaurada")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=HYPERLINK("https://leilaoonline.net/lote/detalhe/243712", "099")</f>
      </c>
      <c r="B59" s="4" t="s">
        <f>=HYPERLINK("https://leilaoonline.net/lote/detalhe/243712", "Coleção Aplauso - Perfil  - 10 livros Coleção Aplauso - perfil (lacrados) - Medida cada livro 18x12 cm - Ótimo estado de conservação")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=HYPERLINK("https://leilaoonline.net/lote/detalhe/243713", "100")</f>
      </c>
      <c r="B60" s="4" t="s">
        <f>=HYPERLINK("https://leilaoonline.net/lote/detalhe/243713", "Coleção Aplauso - Cinema Brasil - 10 livros lacrados Coleção Aplauso / Cinema Brasil - Lacrados Ótimo Estado de Conservação  Medidas 12x18 cm")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=HYPERLINK("https://leilaoonline.net/lote/detalhe/243716", "101")</f>
      </c>
      <c r="B61" s="4" t="s">
        <f>=HYPERLINK("https://leilaoonline.net/lote/detalhe/243716", " Coleção Aplauso - Perfil- 10 livros Coleção Aplauso / Brasil- Lacrado Ótimo estado de conservação Medida 12x8 cm")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=HYPERLINK("https://leilaoonline.net/lote/detalhe/243718", "102")</f>
      </c>
      <c r="B62" s="4" t="s">
        <f>=HYPERLINK("https://leilaoonline.net/lote/detalhe/243718", " Quadro em Vidro Egito Antigo. Técnica - Papiro Egipcio Antigo, emoldurado em vidro. Vidro está com fundo trincado")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=HYPERLINK("https://leilaoonline.net/lote/detalhe/243719", "103")</f>
      </c>
      <c r="B63" s="4" t="s">
        <f>=HYPERLINK("https://leilaoonline.net/lote/detalhe/243719", " Balança antiga Filizola de braço / capacidade 10 kg. Peça para restauro / não testado. Medidas 50x24 cm")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=HYPERLINK("https://leilaoonline.net/lote/detalhe/243717", "104")</f>
      </c>
      <c r="B64" s="4" t="s">
        <f>=HYPERLINK("https://leilaoonline.net/lote/detalhe/243717", " Caixa registradora antiga Marca - Rod Bel / Peça não restaurada. Não testada. Medidas 42x46 cm Altura 46 cm")</f>
      </c>
      <c r="C64" s="4" t="inlineStr">
        <is>
          <t>Vendido</t>
        </is>
      </c>
      <c r="D64" s="4" t="inlineStr">
        <is>
          <t>1</t>
        </is>
      </c>
      <c r="E64" s="5" t="inlineStr">
        <is>
          <t>260,00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=HYPERLINK("https://leilaoonline.net/lote/detalhe/243720", "105")</f>
      </c>
      <c r="B65" s="4" t="s">
        <f>=HYPERLINK("https://leilaoonline.net/lote/detalhe/243720", " Antiga Caixa Registradora National. Peça não restaurada. Medidas 40x60 cm")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=HYPERLINK("https://leilaoonline.net/lote/detalhe/243721", "106")</f>
      </c>
      <c r="B66" s="4" t="s">
        <f>=HYPERLINK("https://leilaoonline.net/lote/detalhe/243721", " Antiga máquina de pipoca a fichas. (Venda Machine). Década 60 / 70. Maquina original, não restaurada. Não testada. Bom estado de conservação. Medidas:0,60x0,61cm Altura 1,78 cm")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=HYPERLINK("https://leilaoonline.net/lote/detalhe/243723", "109")</f>
      </c>
      <c r="B67" s="4" t="s">
        <f>=HYPERLINK("https://leilaoonline.net/lote/detalhe/243723", " Coleção barbearia:- 2 máquinas manual Antiga Cortar Cabelo- Aparelho Barba Antigo- 2 caixas Gillette Antiga- Secador Cabelo Antigo Vermelho.")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=HYPERLINK("https://leilaoonline.net/lote/detalhe/243722", "110")</f>
      </c>
      <c r="B68" s="4" t="s">
        <f>=HYPERLINK("https://leilaoonline.net/lote/detalhe/243722", " Antigo Barbeador Elétrico Braun Synchron Plus. Completo. Na caixa. Peça em ótima estado de conservação. Não testado.")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=HYPERLINK("https://leilaoonline.net/lote/detalhe/243726", "111")</f>
      </c>
      <c r="B69" s="4" t="s">
        <f>=HYPERLINK("https://leilaoonline.net/lote/detalhe/243726", " Coleção de Barbearia composta de: - 1 Barbeador Elétrico Antigo Philishave Tracer Antigo.- 1 Barbeador Elétrico de Luxe Philishave antigo- 1 aparelho de barba antigoAparelhos em bom estado de conservação, não testados.")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=HYPERLINK("https://leilaoonline.net/lote/detalhe/243724", "113")</f>
      </c>
      <c r="B70" s="4" t="s">
        <f>=HYPERLINK("https://leilaoonline.net/lote/detalhe/243724", " Fichário de Jogo Antigo Rebi.Bom Estado de Conservação")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=HYPERLINK("https://leilaoonline.net/lote/detalhe/243727", "114")</f>
      </c>
      <c r="B71" s="4" t="s">
        <f>=HYPERLINK("https://leilaoonline.net/lote/detalhe/243727", " Bicicleta Antiga- Antiga Bicicleta Club- Origem Japão Ano - 1937Rara peça para colecionador")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=HYPERLINK("https://leilaoonline.net/lote/detalhe/243725", "115")</f>
      </c>
      <c r="B72" s="4" t="s">
        <f>=HYPERLINK("https://leilaoonline.net/lote/detalhe/243725", "Antigo Carrinho de Bebê da Decada 30 / 40. Restaurado conforme padrões da época (tecido)")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=HYPERLINK("https://leilaoonline.net/lote/detalhe/243728", "116")</f>
      </c>
      <c r="B73" s="4" t="s">
        <f>=HYPERLINK("https://leilaoonline.net/lote/detalhe/243728", " Antiga Balança de Precisão / Marca Record.Década 70 / N 13803Bom estado de conservação / Funcionado / Peça não restaurada")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=HYPERLINK("https://leilaoonline.net/lote/detalhe/243730", "117")</f>
      </c>
      <c r="B74" s="4" t="s">
        <f>=HYPERLINK("https://leilaoonline.net/lote/detalhe/243730", " Patins de Neve AntigoPeça Original / Madeira e Ferro / não restaurado / Bom estado de conservação")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=HYPERLINK("https://leilaoonline.net/lote/detalhe/243729", "118")</f>
      </c>
      <c r="B75" s="4" t="s">
        <f>=HYPERLINK("https://leilaoonline.net/lote/detalhe/243729", " Antigo Mimiografo FacitPeça em ótimo estado de conservação / Funcionando / Peça não restaurada")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=HYPERLINK("https://leilaoonline.net/lote/detalhe/243731", "119")</f>
      </c>
      <c r="B76" s="4" t="s">
        <f>=HYPERLINK("https://leilaoonline.net/lote/detalhe/243731", " Antigo Mimiografo Marca - Ditto Decada 40 / 50. Peça original não restaurada. Bom estado de conservação / Funcionando")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900,00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=HYPERLINK("https://leilaoonline.net/lote/detalhe/243732", "120")</f>
      </c>
      <c r="B77" s="4" t="s">
        <f>=HYPERLINK("https://leilaoonline.net/lote/detalhe/243732", " Antiga Copiadora 636 - 3M.Marca 3M Modelo 636 - BFE 110 Volts Máquina fotocopiadora antiga em bom estado de conservação. Não Testada / Não Reformada")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990,00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=HYPERLINK("https://leilaoonline.net/lote/detalhe/243734", "123")</f>
      </c>
      <c r="B78" s="4" t="s">
        <f>=HYPERLINK("https://leilaoonline.net/lote/detalhe/243734", " Volante / Direção Automóvel Fiat Decada 10Diametro 40 cm.Peça não restaurada")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990,00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=HYPERLINK("https://leilaoonline.net/lote/detalhe/243733", "124")</f>
      </c>
      <c r="B79" s="4" t="s">
        <f>=HYPERLINK("https://leilaoonline.net/lote/detalhe/243733", " 2 un. Garrafas Antigas de Champagne De Greville Decada 70 / Cheias - Lacradas / Fabricante - Martini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=HYPERLINK("https://leilaoonline.net/lote/detalhe/243735", "125")</f>
      </c>
      <c r="B80" s="4" t="s">
        <f>=HYPERLINK("https://leilaoonline.net/lote/detalhe/243735", " Wisky seagrams AntigoBenders Pride Cheia - LacradaConteudo 1000ml")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=HYPERLINK("https://leilaoonline.net/lote/detalhe/243736", "126")</f>
      </c>
      <c r="B81" s="4" t="s">
        <f>=HYPERLINK("https://leilaoonline.net/lote/detalhe/243736", " Jarra em Vidro / Bico de JacaAltura 20 cm / Borda em Prara")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=HYPERLINK("https://leilaoonline.net/lote/detalhe/243737", "129")</f>
      </c>
      <c r="B82" s="4" t="s">
        <f>=HYPERLINK("https://leilaoonline.net/lote/detalhe/243737", " Penico Antigo Grande Esmaltado / Ágata Altura 30 cm Diametro 28 cm Marcas devido ação do tempo")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=HYPERLINK("https://leilaoonline.net/lote/detalhe/243739", "130")</f>
      </c>
      <c r="B83" s="4" t="s">
        <f>=HYPERLINK("https://leilaoonline.net/lote/detalhe/243739", " Vidro e caixa antiga do perfume Chanel n° 5Vidro vazio Altura 8 cm Largura 5 cm")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=HYPERLINK("https://leilaoonline.net/lote/detalhe/243738", "131")</f>
      </c>
      <c r="B84" s="4" t="s">
        <f>=HYPERLINK("https://leilaoonline.net/lote/detalhe/243738", " Antigo perfume Galeche / Hermes - ParisNa caixa / Perfume lacrado 5 ml Made in france")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=HYPERLINK("https://leilaoonline.net/lote/detalhe/243740", "134")</f>
      </c>
      <c r="B85" s="4" t="s">
        <f>=HYPERLINK("https://leilaoonline.net/lote/detalhe/243740", " Lote com 2 cupolas / globo vidro / Bico de Jaca / Vintage.")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=HYPERLINK("https://leilaoonline.net/lote/detalhe/243741", "135")</f>
      </c>
      <c r="B86" s="4" t="s">
        <f>=HYPERLINK("https://leilaoonline.net/lote/detalhe/243741", " Gatilho de Bomba de Combustivel de Posto de Abastecimento. Marca - OPW 11A Peça não restaurada - Marcas devido a ação do tempo")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=HYPERLINK("https://leilaoonline.net/lote/detalhe/243742", "137")</f>
      </c>
      <c r="B87" s="4" t="s">
        <f>=HYPERLINK("https://leilaoonline.net/lote/detalhe/243742", "Armario / Expositor em aço inox e vidro.")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=HYPERLINK("https://leilaoonline.net/lote/detalhe/243743", "139")</f>
      </c>
      <c r="B88" s="4" t="s">
        <f>=HYPERLINK("https://leilaoonline.net/lote/detalhe/243743", " Distintivo / Botton / Emblema - Original FORD Guard Belleview Origem - USA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=HYPERLINK("https://leilaoonline.net/lote/detalhe/243746", "140")</f>
      </c>
      <c r="B89" s="4" t="s">
        <f>=HYPERLINK("https://leilaoonline.net/lote/detalhe/243746", " Bússola antiga (grande) Danfoth Constellation.Não reformada / Original / funcionando - caixa de madeira original- medidas 24x24 cm")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3.500,00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=HYPERLINK("https://leilaoonline.net/lote/detalhe/243747", "141")</f>
      </c>
      <c r="B90" s="4" t="s">
        <f>=HYPERLINK("https://leilaoonline.net/lote/detalhe/243747", " Casca canhão / Munição antigaAltura - 60 cmDiâmetro - 13 cm")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950,00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=HYPERLINK("https://leilaoonline.net/lote/detalhe/243749", "142")</f>
      </c>
      <c r="B91" s="4" t="s">
        <f>=HYPERLINK("https://leilaoonline.net/lote/detalhe/243749", " Casca canhão / Munição AntigaAltura 59 cmDiâmetro 11 cm")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750,00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=HYPERLINK("https://leilaoonline.net/lote/detalhe/243748", "143")</f>
      </c>
      <c r="B92" s="4" t="s">
        <f>=HYPERLINK("https://leilaoonline.net/lote/detalhe/243748", " Coqueteleira ANTIGA de Vidro / Metal. Peça rica em detalhes. Altura 23 cm")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250,00</t>
        </is>
      </c>
      <c r="F92" s="4" t="inlineStr">
        <is>
          <t>30.00</t>
        </is>
      </c>
    </row>
    <row collapsed="false" customFormat="false" customHeight="false" hidden="false" ht="12.1" outlineLevel="0" r="93">
      <c r="A93" s="5" t="s">
        <f>=HYPERLINK("https://leilaoonline.net/lote/detalhe/243750", "146")</f>
      </c>
      <c r="B93" s="4" t="s">
        <f>=HYPERLINK("https://leilaoonline.net/lote/detalhe/243750", " Toca Fitas de Rolo AkaiNão testado funcionamento / não restaurado / Peça original")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2.800,00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=HYPERLINK("https://leilaoonline.net/lote/detalhe/243745", "147")</f>
      </c>
      <c r="B94" s="4" t="s">
        <f>=HYPERLINK("https://leilaoonline.net/lote/detalhe/243745", " Lote com 8 carteiras escolares antigas.Carteiras em bom estado de conservação.Madeira nobre / peças originais de época. Peças não restauradas.")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3.800,00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=HYPERLINK("https://leilaoonline.net/lote/detalhe/243744", "148")</f>
      </c>
      <c r="B95" s="4" t="s">
        <f>=HYPERLINK("https://leilaoonline.net/lote/detalhe/243744", " Lote com 3 ferros de passar roupas antigos. A carvão")</f>
      </c>
      <c r="C95" s="4" t="inlineStr">
        <is>
          <t>Vendido</t>
        </is>
      </c>
      <c r="D95" s="4" t="inlineStr">
        <is>
          <t>1</t>
        </is>
      </c>
      <c r="E95" s="5" t="inlineStr">
        <is>
          <t>380,00</t>
        </is>
      </c>
      <c r="F95" s="4" t="inlineStr">
        <is>
          <t>30.00</t>
        </is>
      </c>
    </row>
    <row collapsed="false" customFormat="false" customHeight="false" hidden="false" ht="12.1" outlineLevel="0" r="96">
      <c r="A96" s="5" t="s">
        <f>=HYPERLINK("https://leilaoonline.net/lote/detalhe/243751", "149")</f>
      </c>
      <c r="B96" s="4" t="s">
        <f>=HYPERLINK("https://leilaoonline.net/lote/detalhe/243751", " Lote com 3 LPs: Abba dez anos, Viva a noite e  Renascer")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100,00</t>
        </is>
      </c>
      <c r="F96" s="4" t="inlineStr">
        <is>
          <t>10.00</t>
        </is>
      </c>
    </row>
    <row collapsed="false" customFormat="false" customHeight="false" hidden="false" ht="12.1" outlineLevel="0" r="97">
      <c r="A97" s="5" t="s">
        <f>=HYPERLINK("https://leilaoonline.net/lote/detalhe/243753", "150")</f>
      </c>
      <c r="B97" s="4" t="s">
        <f>=HYPERLINK("https://leilaoonline.net/lote/detalhe/243753", " Lp Alegria do passado e do presente. - Edição especial")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100,00</t>
        </is>
      </c>
      <c r="F97" s="4" t="inlineStr">
        <is>
          <t>10.00</t>
        </is>
      </c>
    </row>
    <row collapsed="false" customFormat="false" customHeight="false" hidden="false" ht="12.1" outlineLevel="0" r="98">
      <c r="A98" s="5" t="s">
        <f>=HYPERLINK("https://leilaoonline.net/lote/detalhe/243752", "151")</f>
      </c>
      <c r="B98" s="4" t="s">
        <f>=HYPERLINK("https://leilaoonline.net/lote/detalhe/243752", " Bomboniere redonda antiga bizotata. Altura 20 cm")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200,00</t>
        </is>
      </c>
      <c r="F98" s="4" t="inlineStr">
        <is>
          <t>10.00</t>
        </is>
      </c>
    </row>
    <row collapsed="false" customFormat="false" customHeight="false" hidden="false" ht="12.1" outlineLevel="0" r="99">
      <c r="A99" s="5" t="s">
        <f>=HYPERLINK("https://leilaoonline.net/lote/detalhe/243754", "152")</f>
      </c>
      <c r="B99" s="4" t="s">
        <f>=HYPERLINK("https://leilaoonline.net/lote/detalhe/243754", " Bomboniere antiga redonda Altura 19,5 cm Bizitada")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200,00</t>
        </is>
      </c>
      <c r="F99" s="4" t="inlineStr">
        <is>
          <t>10.00</t>
        </is>
      </c>
    </row>
    <row collapsed="false" customFormat="false" customHeight="false" hidden="false" ht="12.1" outlineLevel="0" r="100">
      <c r="A100" s="5" t="s">
        <f>=HYPERLINK("https://leilaoonline.net/lote/detalhe/243756", "153")</f>
      </c>
      <c r="B100" s="4" t="s">
        <f>=HYPERLINK("https://leilaoonline.net/lote/detalhe/243756", " Jarra inglesa / Wisky Dimple / 15 Years Old Original / porcelana Made in England")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300,00</t>
        </is>
      </c>
      <c r="F100" s="4" t="inlineStr">
        <is>
          <t>10.00</t>
        </is>
      </c>
    </row>
    <row collapsed="false" customFormat="false" customHeight="false" hidden="false" ht="12.1" outlineLevel="0" r="101">
      <c r="A101" s="5" t="s">
        <f>=HYPERLINK("https://leilaoonline.net/lote/detalhe/243755", "154")</f>
      </c>
      <c r="B101" s="4" t="s">
        <f>=HYPERLINK("https://leilaoonline.net/lote/detalhe/243755", " Maquina de escrever / Hermes Baby / Vermelha Funcionando")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400,00</t>
        </is>
      </c>
      <c r="F101" s="4" t="inlineStr">
        <is>
          <t>10.00</t>
        </is>
      </c>
    </row>
    <row collapsed="false" customFormat="false" customHeight="false" hidden="false" ht="12.1" outlineLevel="0" r="102">
      <c r="A102" s="5" t="s">
        <f>=HYPERLINK("https://leilaoonline.net/lote/detalhe/243757", "157")</f>
      </c>
      <c r="B102" s="4" t="s">
        <f>=HYPERLINK("https://leilaoonline.net/lote/detalhe/243757", " 12 copos de vidro Retro / rosas Anos 70 Altura 11,5 cm")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200,00</t>
        </is>
      </c>
      <c r="F102" s="4" t="inlineStr">
        <is>
          <t>10.00</t>
        </is>
      </c>
    </row>
    <row collapsed="false" customFormat="false" customHeight="false" hidden="false" ht="12.1" outlineLevel="0" r="103">
      <c r="A103" s="5" t="s">
        <f>=HYPERLINK("https://leilaoonline.net/lote/detalhe/243758", "158")</f>
      </c>
      <c r="B103" s="4" t="s">
        <f>=HYPERLINK("https://leilaoonline.net/lote/detalhe/243758", " Conjunto 2 peças / Wolf / prata Altura 8 cm Diametro 13 cm")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=HYPERLINK("https://leilaoonline.net/lote/detalhe/243760", "160")</f>
      </c>
      <c r="B104" s="4" t="s">
        <f>=HYPERLINK("https://leilaoonline.net/lote/detalhe/243760", " Lote com 3 pés cerâmicos antigos. Grladeira / fogão Altura 10 cm")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100,00</t>
        </is>
      </c>
      <c r="F104" s="4" t="inlineStr">
        <is>
          <t>10.00</t>
        </is>
      </c>
    </row>
    <row collapsed="false" customFormat="false" customHeight="false" hidden="false" ht="12.1" outlineLevel="0" r="105">
      <c r="A105" s="5" t="s">
        <f>=HYPERLINK("https://leilaoonline.net/lote/detalhe/243759", "161")</f>
      </c>
      <c r="B105" s="4" t="s">
        <f>=HYPERLINK("https://leilaoonline.net/lote/detalhe/243759", " Prato metal parede em alto relevo / pescador Peça sem identificação do autor. Diametro - 22,5 cm")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100,00</t>
        </is>
      </c>
      <c r="F105" s="4" t="inlineStr">
        <is>
          <t>10.00</t>
        </is>
      </c>
    </row>
    <row collapsed="false" customFormat="false" customHeight="false" hidden="false" ht="12.1" outlineLevel="0" r="106">
      <c r="A106" s="5" t="s">
        <f>=HYPERLINK("https://leilaoonline.net/lote/detalhe/243761", "163")</f>
      </c>
      <c r="B106" s="4" t="s">
        <f>=HYPERLINK("https://leilaoonline.net/lote/detalhe/243761", "Prato decorarivo Inglês  - Diametro  - 28 cm - Made in Englan - Alfred Meakin")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250,00</t>
        </is>
      </c>
      <c r="F106" s="4" t="inlineStr">
        <is>
          <t>10.00</t>
        </is>
      </c>
    </row>
    <row collapsed="false" customFormat="false" customHeight="false" hidden="false" ht="12.1" outlineLevel="0" r="107">
      <c r="A107" s="5" t="s">
        <f>=HYPERLINK("https://leilaoonline.net/lote/detalhe/243763", "165")</f>
      </c>
      <c r="B107" s="4" t="s">
        <f>=HYPERLINK("https://leilaoonline.net/lote/detalhe/243763", " Candelabro metal 1 vela antigo. / Altura - 20 cm /Comprimento - 30 cm")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450,00</t>
        </is>
      </c>
      <c r="F107" s="4" t="inlineStr">
        <is>
          <t>30.00</t>
        </is>
      </c>
    </row>
    <row collapsed="false" customFormat="false" customHeight="false" hidden="false" ht="12.1" outlineLevel="0" r="108">
      <c r="A108" s="5" t="s">
        <f>=HYPERLINK("https://leilaoonline.net/lote/detalhe/243766", "166")</f>
      </c>
      <c r="B108" s="4" t="s">
        <f>=HYPERLINK("https://leilaoonline.net/lote/detalhe/243766", " Par candelabros antigos. / 1 vela, rico em detalhes. Altura - 17 cm")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400,00</t>
        </is>
      </c>
      <c r="F108" s="4" t="inlineStr">
        <is>
          <t>20.00</t>
        </is>
      </c>
    </row>
    <row collapsed="false" customFormat="false" customHeight="false" hidden="false" ht="12.1" outlineLevel="0" r="109">
      <c r="A109" s="5" t="s">
        <f>=HYPERLINK("https://leilaoonline.net/lote/detalhe/243768", "167")</f>
      </c>
      <c r="B109" s="4" t="s">
        <f>=HYPERLINK("https://leilaoonline.net/lote/detalhe/243768", " Candelabro 1 vela / Altura - 26 cm")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400,00</t>
        </is>
      </c>
      <c r="F109" s="4" t="inlineStr">
        <is>
          <t>20.00</t>
        </is>
      </c>
    </row>
    <row collapsed="false" customFormat="false" customHeight="false" hidden="false" ht="12.1" outlineLevel="0" r="110">
      <c r="A110" s="5" t="s">
        <f>=HYPERLINK("https://leilaoonline.net/lote/detalhe/243762", "168")</f>
      </c>
      <c r="B110" s="4" t="s">
        <f>=HYPERLINK("https://leilaoonline.net/lote/detalhe/243762", " Bombonier / Peça em metal com detalhes. / Altura - 11 cm")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350,00</t>
        </is>
      </c>
      <c r="F110" s="4" t="inlineStr">
        <is>
          <t>20.00</t>
        </is>
      </c>
    </row>
    <row collapsed="false" customFormat="false" customHeight="false" hidden="false" ht="12.1" outlineLevel="0" r="111">
      <c r="A111" s="5" t="s">
        <f>=HYPERLINK("https://leilaoonline.net/lote/detalhe/243764", "169")</f>
      </c>
      <c r="B111" s="4" t="s">
        <f>=HYPERLINK("https://leilaoonline.net/lote/detalhe/243764", " Bandeira Varig original, de mesa. Altura - 33 cm")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250,00</t>
        </is>
      </c>
      <c r="F111" s="4" t="inlineStr">
        <is>
          <t>20.00</t>
        </is>
      </c>
    </row>
    <row collapsed="false" customFormat="false" customHeight="false" hidden="false" ht="12.1" outlineLevel="0" r="112">
      <c r="A112" s="5" t="s">
        <f>=HYPERLINK("https://leilaoonline.net/lote/detalhe/243771", "172")</f>
      </c>
      <c r="B112" s="4" t="s">
        <f>=HYPERLINK("https://leilaoonline.net/lote/detalhe/243771", " Emblema Vigilância Municipal. Prefeitura São José dos Campos. Metal. Diametro 6,5 cm")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180,00</t>
        </is>
      </c>
      <c r="F112" s="4" t="inlineStr">
        <is>
          <t>20.00</t>
        </is>
      </c>
    </row>
    <row collapsed="false" customFormat="false" customHeight="false" hidden="false" ht="12.1" outlineLevel="0" r="113">
      <c r="A113" s="5" t="s">
        <f>=HYPERLINK("https://leilaoonline.net/lote/detalhe/243769", "173")</f>
      </c>
      <c r="B113" s="4" t="s">
        <f>=HYPERLINK("https://leilaoonline.net/lote/detalhe/243769", " Emblema carro Mercedes Benz / Antigo")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180,00</t>
        </is>
      </c>
      <c r="F113" s="4" t="inlineStr">
        <is>
          <t>10.00</t>
        </is>
      </c>
    </row>
    <row collapsed="false" customFormat="false" customHeight="false" hidden="false" ht="12.1" outlineLevel="0" r="114">
      <c r="A114" s="5" t="s">
        <f>=HYPERLINK("https://leilaoonline.net/lote/detalhe/243765", "174")</f>
      </c>
      <c r="B114" s="4" t="s">
        <f>=HYPERLINK("https://leilaoonline.net/lote/detalhe/243765", " Emblema / Broche Expresso Socorro SP 666")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200,00</t>
        </is>
      </c>
      <c r="F114" s="4" t="inlineStr">
        <is>
          <t>10.00</t>
        </is>
      </c>
    </row>
    <row collapsed="false" customFormat="false" customHeight="false" hidden="false" ht="12.1" outlineLevel="0" r="115">
      <c r="A115" s="5" t="s">
        <f>=HYPERLINK("https://leilaoonline.net/lote/detalhe/243767", "175")</f>
      </c>
      <c r="B115" s="4" t="s">
        <f>=HYPERLINK("https://leilaoonline.net/lote/detalhe/243767", " Espora com roseta média e roseta grande antiga. Peça não restaurada")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250,00</t>
        </is>
      </c>
      <c r="F115" s="4" t="inlineStr">
        <is>
          <t>20.00</t>
        </is>
      </c>
    </row>
    <row collapsed="false" customFormat="false" customHeight="false" hidden="false" ht="12.1" outlineLevel="0" r="116">
      <c r="A116" s="5" t="s">
        <f>=HYPERLINK("https://leilaoonline.net/lote/detalhe/243772", "176")</f>
      </c>
      <c r="B116" s="4" t="s">
        <f>=HYPERLINK("https://leilaoonline.net/lote/detalhe/243772", " Emblema automóvel Jaguar. Metal. Diâmetro 9 cm")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150,00</t>
        </is>
      </c>
      <c r="F116" s="4" t="inlineStr">
        <is>
          <t>10.00</t>
        </is>
      </c>
    </row>
    <row collapsed="false" customFormat="false" customHeight="false" hidden="false" ht="12.1" outlineLevel="0" r="117">
      <c r="A117" s="5" t="s">
        <f>=HYPERLINK("https://leilaoonline.net/lote/detalhe/243770", "177")</f>
      </c>
      <c r="B117" s="4" t="s">
        <f>=HYPERLINK("https://leilaoonline.net/lote/detalhe/243770", " Emblema automóvel BMW. Metal. 6,5 cm")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150,00</t>
        </is>
      </c>
      <c r="F117" s="4" t="inlineStr">
        <is>
          <t>10.00</t>
        </is>
      </c>
    </row>
    <row collapsed="false" customFormat="false" customHeight="false" hidden="false" ht="12.1" outlineLevel="0" r="118">
      <c r="A118" s="5" t="s">
        <f>=HYPERLINK("https://leilaoonline.net/lote/detalhe/243774", "178")</f>
      </c>
      <c r="B118" s="4" t="s">
        <f>=HYPERLINK("https://leilaoonline.net/lote/detalhe/243774", " Relógio de bolso Jules Jurgensen")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2.000,00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=HYPERLINK("https://leilaoonline.net/lote/detalhe/243775", "179")</f>
      </c>
      <c r="B119" s="4" t="s">
        <f>=HYPERLINK("https://leilaoonline.net/lote/detalhe/243775", " Relógio de bolso Magnun Lunar")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650,00</t>
        </is>
      </c>
      <c r="F119" s="4" t="inlineStr">
        <is>
          <t>80.00</t>
        </is>
      </c>
    </row>
    <row collapsed="false" customFormat="false" customHeight="false" hidden="false" ht="12.1" outlineLevel="0" r="120">
      <c r="A120" s="5" t="s">
        <f>=HYPERLINK("https://leilaoonline.net/lote/detalhe/243781", "180")</f>
      </c>
      <c r="B120" s="4" t="s">
        <f>=HYPERLINK("https://leilaoonline.net/lote/detalhe/243781", " Relógio de bolso Oscar")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1.200,00</t>
        </is>
      </c>
      <c r="F120" s="4" t="inlineStr">
        <is>
          <t>80.00</t>
        </is>
      </c>
    </row>
    <row collapsed="false" customFormat="false" customHeight="false" hidden="false" ht="12.1" outlineLevel="0" r="121">
      <c r="A121" s="5" t="s">
        <f>=HYPERLINK("https://leilaoonline.net/lote/detalhe/243773", "181")</f>
      </c>
      <c r="B121" s="4" t="s">
        <f>=HYPERLINK("https://leilaoonline.net/lote/detalhe/243773", " Relógio de bolso Suíço")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3.200,00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=HYPERLINK("https://leilaoonline.net/lote/detalhe/243776", "182")</f>
      </c>
      <c r="B122" s="4" t="s">
        <f>=HYPERLINK("https://leilaoonline.net/lote/detalhe/243776", " Relógio de bolso Champion. Não funciona. Para restauração")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200,00</t>
        </is>
      </c>
      <c r="F122" s="4" t="inlineStr">
        <is>
          <t>10.00</t>
        </is>
      </c>
    </row>
    <row collapsed="false" customFormat="false" customHeight="false" hidden="false" ht="12.1" outlineLevel="0" r="123">
      <c r="A123" s="5" t="s">
        <f>=HYPERLINK("https://leilaoonline.net/lote/detalhe/243777", "183")</f>
      </c>
      <c r="B123" s="4" t="s">
        <f>=HYPERLINK("https://leilaoonline.net/lote/detalhe/243777", " Relógio de bolso champion. Não funciona. Para restauração")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200,00</t>
        </is>
      </c>
      <c r="F123" s="4" t="inlineStr">
        <is>
          <t>10.00</t>
        </is>
      </c>
    </row>
    <row collapsed="false" customFormat="false" customHeight="false" hidden="false" ht="12.1" outlineLevel="0" r="124">
      <c r="A124" s="5" t="s">
        <f>=HYPERLINK("https://leilaoonline.net/lote/detalhe/243780", "184")</f>
      </c>
      <c r="B124" s="4" t="s">
        <f>=HYPERLINK("https://leilaoonline.net/lote/detalhe/243780", " Relógio de bolso Levis. Não funciona. Para restauração")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=HYPERLINK("https://leilaoonline.net/lote/detalhe/243787", "185")</f>
      </c>
      <c r="B125" s="4" t="s">
        <f>=HYPERLINK("https://leilaoonline.net/lote/detalhe/243787", " 20 un. candelabros decorativos para velas, diversos modelos. Média 1 metro de altura")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9.000,00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=HYPERLINK("https://leilaoonline.net/lote/detalhe/243785", "186")</f>
      </c>
      <c r="B126" s="4" t="s">
        <f>=HYPERLINK("https://leilaoonline.net/lote/detalhe/243785", " Aprox. 600 un. Coleção Lazer Disc diversos titulos")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22.000,00</t>
        </is>
      </c>
      <c r="F126" s="4" t="inlineStr">
        <is>
          <t>650.00</t>
        </is>
      </c>
    </row>
    <row collapsed="false" customFormat="false" customHeight="false" hidden="false" ht="12.1" outlineLevel="0" r="127">
      <c r="A127" s="5" t="s">
        <f>=HYPERLINK("https://leilaoonline.net/lote/detalhe/243784", "187")</f>
      </c>
      <c r="B127" s="4" t="s">
        <f>=HYPERLINK("https://leilaoonline.net/lote/detalhe/243784", " Aprox. 2.500 livros - Biblioteca voltada ao cinema, diversos livros e revistas.")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90.000,00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=HYPERLINK("https://leilaoonline.net/lote/detalhe/243783", "188")</f>
      </c>
      <c r="B128" s="4" t="s">
        <f>=HYPERLINK("https://leilaoonline.net/lote/detalhe/243783", " Piano Klingmann, para restauro.")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2.800,00</t>
        </is>
      </c>
      <c r="F128" s="4" t="inlineStr">
        <is>
          <t>350.00</t>
        </is>
      </c>
    </row>
    <row collapsed="false" customFormat="false" customHeight="false" hidden="false" ht="12.1" outlineLevel="0" r="129">
      <c r="A129" s="5" t="s">
        <f>=HYPERLINK("https://leilaoonline.net/lote/detalhe/243786", "189")</f>
      </c>
      <c r="B129" s="4" t="s">
        <f>=HYPERLINK("https://leilaoonline.net/lote/detalhe/243786", " Genoflexorio antigo madeira de lei")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800,00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=HYPERLINK("https://leilaoonline.net/lote/detalhe/243779", "192")</f>
      </c>
      <c r="B130" s="4" t="s">
        <f>=HYPERLINK("https://leilaoonline.net/lote/detalhe/243779", " Placar Marcador bilhar Medidas - 40 cm comprimento - 41 cm altura")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200,00</t>
        </is>
      </c>
      <c r="F130" s="4" t="inlineStr">
        <is>
          <t>10.00</t>
        </is>
      </c>
    </row>
    <row collapsed="false" customFormat="false" customHeight="false" hidden="false" ht="12.1" outlineLevel="0" r="131">
      <c r="A131" s="5" t="s">
        <f>=HYPERLINK("https://leilaoonline.net/lote/detalhe/243782", "193")</f>
      </c>
      <c r="B131" s="4" t="s">
        <f>=HYPERLINK("https://leilaoonline.net/lote/detalhe/243782", " Placar Marcador bilhar Medidas - 43 cm comprimento - 61 cm altura")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200,00</t>
        </is>
      </c>
      <c r="F131" s="4" t="inlineStr">
        <is>
          <t>10.00</t>
        </is>
      </c>
    </row>
    <row collapsed="false" customFormat="false" customHeight="false" hidden="false" ht="12.1" outlineLevel="0" r="132">
      <c r="A132" s="5" t="s">
        <f>=HYPERLINK("https://leilaoonline.net/lote/detalhe/243778", "194")</f>
      </c>
      <c r="B132" s="4" t="s">
        <f>=HYPERLINK("https://leilaoonline.net/lote/detalhe/243778", " Placar marcador bilhar antigo - Origem - London G. Wright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550,00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=HYPERLINK("https://leilaoonline.net/lote/detalhe/243803", "195")</f>
      </c>
      <c r="B133" s="4" t="s">
        <f>=HYPERLINK("https://leilaoonline.net/lote/detalhe/243803", " Armario tacos de bilhar antigo com prota vidro - Acompanha tacos para restauro.Medidas - Altura - 2,07 cm Largura - 0,70 cm")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1.900,00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=HYPERLINK("https://leilaoonline.net/lote/detalhe/243801", "196")</f>
      </c>
      <c r="B134" s="4" t="s">
        <f>=HYPERLINK("https://leilaoonline.net/lote/detalhe/243801", " Telefone Ericssoni / Ramais / com cadeado (sem chave)")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100,00</t>
        </is>
      </c>
      <c r="F134" s="4" t="inlineStr">
        <is>
          <t>10.00</t>
        </is>
      </c>
    </row>
    <row collapsed="false" customFormat="false" customHeight="false" hidden="false" ht="12.1" outlineLevel="0" r="135">
      <c r="A135" s="5" t="s">
        <f>=HYPERLINK("https://leilaoonline.net/lote/detalhe/243802", "197")</f>
      </c>
      <c r="B135" s="4" t="s">
        <f>=HYPERLINK("https://leilaoonline.net/lote/detalhe/243802", " Telefone Ericssoni / Modelo tradicional")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100,00</t>
        </is>
      </c>
      <c r="F135" s="4" t="inlineStr">
        <is>
          <t>10.00</t>
        </is>
      </c>
    </row>
    <row collapsed="false" customFormat="false" customHeight="false" hidden="false" ht="12.1" outlineLevel="0" r="136">
      <c r="A136" s="5" t="s">
        <f>=HYPERLINK("https://leilaoonline.net/lote/detalhe/243804", "198")</f>
      </c>
      <c r="B136" s="4" t="s">
        <f>=HYPERLINK("https://leilaoonline.net/lote/detalhe/243804", " Telefone Tesla Ramais Origem - Czeohoslovakia")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100,00</t>
        </is>
      </c>
      <c r="F136" s="4" t="inlineStr">
        <is>
          <t>10.00</t>
        </is>
      </c>
    </row>
    <row collapsed="false" customFormat="false" customHeight="false" hidden="false" ht="12.1" outlineLevel="0" r="137">
      <c r="A137" s="5" t="s">
        <f>=HYPERLINK("https://leilaoonline.net/lote/detalhe/243806", "199")</f>
      </c>
      <c r="B137" s="4" t="s">
        <f>=HYPERLINK("https://leilaoonline.net/lote/detalhe/243806", " Telefone Tijolo Fabricante - Multitel")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100,00</t>
        </is>
      </c>
      <c r="F137" s="4" t="inlineStr">
        <is>
          <t>10.00</t>
        </is>
      </c>
    </row>
    <row collapsed="false" customFormat="false" customHeight="false" hidden="false" ht="12.1" outlineLevel="0" r="138">
      <c r="A138" s="5" t="s">
        <f>=HYPERLINK("https://leilaoonline.net/lote/detalhe/243808", "200")</f>
      </c>
      <c r="B138" s="4" t="s">
        <f>=HYPERLINK("https://leilaoonline.net/lote/detalhe/243808", " Telefone Tijolo Fabricante - Multitel")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100,00</t>
        </is>
      </c>
      <c r="F138" s="4" t="inlineStr">
        <is>
          <t>10.00</t>
        </is>
      </c>
    </row>
    <row collapsed="false" customFormat="false" customHeight="false" hidden="false" ht="12.1" outlineLevel="0" r="139">
      <c r="A139" s="5" t="s">
        <f>=HYPERLINK("https://leilaoonline.net/lote/detalhe/243813", "201")</f>
      </c>
      <c r="B139" s="4" t="s">
        <f>=HYPERLINK("https://leilaoonline.net/lote/detalhe/243813", " Câmera Fotografica antiga Beauty.")</f>
      </c>
      <c r="C139" s="4" t="inlineStr">
        <is>
          <t>Vendido</t>
        </is>
      </c>
      <c r="D139" s="4" t="inlineStr">
        <is>
          <t>1</t>
        </is>
      </c>
      <c r="E139" s="5" t="inlineStr">
        <is>
          <t>520,00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=HYPERLINK("https://leilaoonline.net/lote/detalhe/243812", "202")</f>
      </c>
      <c r="B140" s="4" t="s">
        <f>=HYPERLINK("https://leilaoonline.net/lote/detalhe/243812", " Câmera antiga Canon AT1")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350,00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=HYPERLINK("https://leilaoonline.net/lote/detalhe/243807", "203")</f>
      </c>
      <c r="B141" s="4" t="s">
        <f>=HYPERLINK("https://leilaoonline.net/lote/detalhe/243807", " Câmera antiga agfa")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380,00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=HYPERLINK("https://leilaoonline.net/lote/detalhe/243805", "204")</f>
      </c>
      <c r="B142" s="4" t="s">
        <f>=HYPERLINK("https://leilaoonline.net/lote/detalhe/243805", " Câmera Antiga Fotgrafica N° 2 - Browine / Model B - Feb 1916")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320,00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=HYPERLINK("https://leilaoonline.net/lote/detalhe/243809", "205")</f>
      </c>
      <c r="B143" s="4" t="s">
        <f>=HYPERLINK("https://leilaoonline.net/lote/detalhe/243809", " Camera fotografica Tira Teima Kodak na caixa")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150,00</t>
        </is>
      </c>
      <c r="F143" s="4" t="inlineStr">
        <is>
          <t>20.00</t>
        </is>
      </c>
    </row>
    <row collapsed="false" customFormat="false" customHeight="false" hidden="false" ht="12.1" outlineLevel="0" r="144">
      <c r="A144" s="5" t="s">
        <f>=HYPERLINK("https://leilaoonline.net/lote/detalhe/243810", "206")</f>
      </c>
      <c r="B144" s="4" t="s">
        <f>=HYPERLINK("https://leilaoonline.net/lote/detalhe/243810", " Camera fotográfica instamatic 177 XF Kodak")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100,00</t>
        </is>
      </c>
      <c r="F144" s="4" t="inlineStr">
        <is>
          <t>20.00</t>
        </is>
      </c>
    </row>
    <row collapsed="false" customFormat="false" customHeight="false" hidden="false" ht="12.1" outlineLevel="0" r="145">
      <c r="A145" s="5" t="s">
        <f>=HYPERLINK("https://leilaoonline.net/lote/detalhe/243817", "207")</f>
      </c>
      <c r="B145" s="4" t="s">
        <f>=HYPERLINK("https://leilaoonline.net/lote/detalhe/243817", " Câmera fotografixa Instamaric 155X Kodak")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100,00</t>
        </is>
      </c>
      <c r="F145" s="4" t="inlineStr">
        <is>
          <t>20.00</t>
        </is>
      </c>
    </row>
    <row collapsed="false" customFormat="false" customHeight="false" hidden="false" ht="12.1" outlineLevel="0" r="146">
      <c r="A146" s="5" t="s">
        <f>=HYPERLINK("https://leilaoonline.net/lote/detalhe/243814", "208")</f>
      </c>
      <c r="B146" s="4" t="s">
        <f>=HYPERLINK("https://leilaoonline.net/lote/detalhe/243814", " Camera fotografica Yashica 2000N / Zoom Lens")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150,00</t>
        </is>
      </c>
      <c r="F146" s="4" t="inlineStr">
        <is>
          <t>20.00</t>
        </is>
      </c>
    </row>
    <row collapsed="false" customFormat="false" customHeight="false" hidden="false" ht="12.1" outlineLevel="0" r="147">
      <c r="A147" s="5" t="s">
        <f>=HYPERLINK("https://leilaoonline.net/lote/detalhe/243818", "209")</f>
      </c>
      <c r="B147" s="4" t="s">
        <f>=HYPERLINK("https://leilaoonline.net/lote/detalhe/243818", " Camera fotografica Instamatic 33 / Kodak")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150,00</t>
        </is>
      </c>
      <c r="F147" s="4" t="inlineStr">
        <is>
          <t>10.00</t>
        </is>
      </c>
    </row>
    <row collapsed="false" customFormat="false" customHeight="false" hidden="false" ht="12.1" outlineLevel="0" r="148">
      <c r="A148" s="5" t="s">
        <f>=HYPERLINK("https://leilaoonline.net/lote/detalhe/243816", "210")</f>
      </c>
      <c r="B148" s="4" t="s">
        <f>=HYPERLINK("https://leilaoonline.net/lote/detalhe/243816", " Câmera fotgrafica PRIMA Junior S MACRO")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150,00</t>
        </is>
      </c>
      <c r="F148" s="4" t="inlineStr">
        <is>
          <t>10.00</t>
        </is>
      </c>
    </row>
    <row collapsed="false" customFormat="false" customHeight="false" hidden="false" ht="12.1" outlineLevel="0" r="149">
      <c r="A149" s="5" t="s">
        <f>=HYPERLINK("https://leilaoonline.net/lote/detalhe/243824", "211")</f>
      </c>
      <c r="B149" s="4" t="s">
        <f>=HYPERLINK("https://leilaoonline.net/lote/detalhe/243824", " Camera fotografica FF - 222 Samsung")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150,00</t>
        </is>
      </c>
      <c r="F149" s="4" t="inlineStr">
        <is>
          <t>10.00</t>
        </is>
      </c>
    </row>
    <row collapsed="false" customFormat="false" customHeight="false" hidden="false" ht="12.1" outlineLevel="0" r="150">
      <c r="A150" s="5" t="s">
        <f>=HYPERLINK("https://leilaoonline.net/lote/detalhe/243819", "212")</f>
      </c>
      <c r="B150" s="4" t="s">
        <f>=HYPERLINK("https://leilaoonline.net/lote/detalhe/243819", " Camera fotografica Surr Shot Canon")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150,00</t>
        </is>
      </c>
      <c r="F150" s="4" t="inlineStr">
        <is>
          <t>10.00</t>
        </is>
      </c>
    </row>
    <row collapsed="false" customFormat="false" customHeight="false" hidden="false" ht="12.1" outlineLevel="0" r="151">
      <c r="A151" s="5" t="s">
        <f>=HYPERLINK("https://leilaoonline.net/lote/detalhe/243821", "213")</f>
      </c>
      <c r="B151" s="4" t="s">
        <f>=HYPERLINK("https://leilaoonline.net/lote/detalhe/243821", " Camera Fotografica Baby antiga Brownie")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220,00</t>
        </is>
      </c>
      <c r="F151" s="4" t="inlineStr">
        <is>
          <t>20.00</t>
        </is>
      </c>
    </row>
    <row collapsed="false" customFormat="false" customHeight="false" hidden="false" ht="12.1" outlineLevel="0" r="152">
      <c r="A152" s="5" t="s">
        <f>=HYPERLINK("https://leilaoonline.net/lote/detalhe/243811", "214")</f>
      </c>
      <c r="B152" s="4" t="s">
        <f>=HYPERLINK("https://leilaoonline.net/lote/detalhe/243811", " Camera fotgrafica Baby Brownie antiga")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190,00</t>
        </is>
      </c>
      <c r="F152" s="4" t="inlineStr">
        <is>
          <t>20.00</t>
        </is>
      </c>
    </row>
    <row collapsed="false" customFormat="false" customHeight="false" hidden="false" ht="12.1" outlineLevel="0" r="153">
      <c r="A153" s="5" t="s">
        <f>=HYPERLINK("https://leilaoonline.net/lote/detalhe/243822", "215")</f>
      </c>
      <c r="B153" s="4" t="s">
        <f>=HYPERLINK("https://leilaoonline.net/lote/detalhe/243822", " Camera fotgrafica Olympus Supertrip")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100,00</t>
        </is>
      </c>
      <c r="F153" s="4" t="inlineStr">
        <is>
          <t>20.00</t>
        </is>
      </c>
    </row>
    <row collapsed="false" customFormat="false" customHeight="false" hidden="false" ht="12.1" outlineLevel="0" r="154">
      <c r="A154" s="5" t="s">
        <f>=HYPERLINK("https://leilaoonline.net/lote/detalhe/243788", "216")</f>
      </c>
      <c r="B154" s="4" t="s">
        <f>=HYPERLINK("https://leilaoonline.net/lote/detalhe/243788", " Estereovisor VIVO, com 3D Rio de Janeiro / na caixa")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320,00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=HYPERLINK("https://leilaoonline.net/lote/detalhe/243815", "217")</f>
      </c>
      <c r="B155" s="4" t="s">
        <f>=HYPERLINK("https://leilaoonline.net/lote/detalhe/243815", " Chupeta década 40/50 bico negro")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180,00</t>
        </is>
      </c>
      <c r="F155" s="4" t="inlineStr">
        <is>
          <t>20.00</t>
        </is>
      </c>
    </row>
    <row collapsed="false" customFormat="false" customHeight="false" hidden="false" ht="12.1" outlineLevel="0" r="156">
      <c r="A156" s="5" t="s">
        <f>=HYPERLINK("https://leilaoonline.net/lote/detalhe/243791", "218")</f>
      </c>
      <c r="B156" s="4" t="s">
        <f>=HYPERLINK("https://leilaoonline.net/lote/detalhe/243791", " Fotômetro antigo Ikophot / Zeiss Ikon")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380,00</t>
        </is>
      </c>
      <c r="F156" s="4" t="inlineStr">
        <is>
          <t>30.00</t>
        </is>
      </c>
    </row>
    <row collapsed="false" customFormat="false" customHeight="false" hidden="false" ht="12.1" outlineLevel="0" r="157">
      <c r="A157" s="5" t="s">
        <f>=HYPERLINK("https://leilaoonline.net/lote/detalhe/243789", "219")</f>
      </c>
      <c r="B157" s="4" t="s">
        <f>=HYPERLINK("https://leilaoonline.net/lote/detalhe/243789", " Fotômetro Sight Light Meter / Foot Cabdles")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380,00</t>
        </is>
      </c>
      <c r="F157" s="4" t="inlineStr">
        <is>
          <t>30.00</t>
        </is>
      </c>
    </row>
    <row collapsed="false" customFormat="false" customHeight="false" hidden="false" ht="12.1" outlineLevel="0" r="158">
      <c r="A158" s="5" t="s">
        <f>=HYPERLINK("https://leilaoonline.net/lote/detalhe/243790", "220")</f>
      </c>
      <c r="B158" s="4" t="s">
        <f>=HYPERLINK("https://leilaoonline.net/lote/detalhe/243790", " Câmera fotografica AF Olympus")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100,00</t>
        </is>
      </c>
      <c r="F158" s="4" t="inlineStr">
        <is>
          <t>20.00</t>
        </is>
      </c>
    </row>
    <row collapsed="false" customFormat="false" customHeight="false" hidden="false" ht="12.1" outlineLevel="0" r="159">
      <c r="A159" s="5" t="s">
        <f>=HYPERLINK("https://leilaoonline.net/lote/detalhe/243820", "221")</f>
      </c>
      <c r="B159" s="4" t="s">
        <f>=HYPERLINK("https://leilaoonline.net/lote/detalhe/243820", " Câmera fotografica Yashica 2000N")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130,00</t>
        </is>
      </c>
      <c r="F159" s="4" t="inlineStr">
        <is>
          <t>20.00</t>
        </is>
      </c>
    </row>
    <row collapsed="false" customFormat="false" customHeight="false" hidden="false" ht="12.1" outlineLevel="0" r="160">
      <c r="A160" s="5" t="s">
        <f>=HYPERLINK("https://leilaoonline.net/lote/detalhe/243825", "222")</f>
      </c>
      <c r="B160" s="4" t="s">
        <f>=HYPERLINK("https://leilaoonline.net/lote/detalhe/243825", " Câmera fotográfica MD-35A Yashica")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150,00</t>
        </is>
      </c>
      <c r="F160" s="4" t="inlineStr">
        <is>
          <t>30.00</t>
        </is>
      </c>
    </row>
    <row collapsed="false" customFormat="false" customHeight="false" hidden="false" ht="12.1" outlineLevel="0" r="161">
      <c r="A161" s="5" t="s">
        <f>=HYPERLINK("https://leilaoonline.net/lote/detalhe/243792", "223")</f>
      </c>
      <c r="B161" s="4" t="s">
        <f>=HYPERLINK("https://leilaoonline.net/lote/detalhe/243792", " Câmera fotográfica AW 818D / Yashica")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130,00</t>
        </is>
      </c>
      <c r="F161" s="4" t="inlineStr">
        <is>
          <t>20.00</t>
        </is>
      </c>
    </row>
    <row collapsed="false" customFormat="false" customHeight="false" hidden="false" ht="12.1" outlineLevel="0" r="162">
      <c r="A162" s="5" t="s">
        <f>=HYPERLINK("https://leilaoonline.net/lote/detalhe/243823", "224")</f>
      </c>
      <c r="B162" s="4" t="s">
        <f>=HYPERLINK("https://leilaoonline.net/lote/detalhe/243823", " Coleção com 19 miniaturas ferro / apontador de Lápis")</f>
      </c>
      <c r="C162" s="4" t="inlineStr">
        <is>
          <t>Vendido</t>
        </is>
      </c>
      <c r="D162" s="4" t="inlineStr">
        <is>
          <t>1</t>
        </is>
      </c>
      <c r="E162" s="5" t="inlineStr">
        <is>
          <t>350,00</t>
        </is>
      </c>
      <c r="F162" s="4" t="inlineStr">
        <is>
          <t>20.00</t>
        </is>
      </c>
    </row>
    <row collapsed="false" customFormat="false" customHeight="false" hidden="false" ht="12.1" outlineLevel="0" r="163">
      <c r="A163" s="5" t="s">
        <f>=HYPERLINK("https://leilaoonline.net/lote/detalhe/243793", "225")</f>
      </c>
      <c r="B163" s="4" t="s">
        <f>=HYPERLINK("https://leilaoonline.net/lote/detalhe/243793", " 2 castiçais antigos em resina e metal italiana - 6 velas cada castiçal - Artista Carlos Montalto - Altura - 0,70 cm")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1.450,00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=HYPERLINK("https://leilaoonline.net/lote/detalhe/243794", "226")</f>
      </c>
      <c r="B164" s="4" t="s">
        <f>=HYPERLINK("https://leilaoonline.net/lote/detalhe/243794", " Cinzeiro metal / 5 pétalas flor")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100,00</t>
        </is>
      </c>
      <c r="F164" s="4" t="inlineStr">
        <is>
          <t>10.00</t>
        </is>
      </c>
    </row>
    <row collapsed="false" customFormat="false" customHeight="false" hidden="false" ht="12.1" outlineLevel="0" r="165">
      <c r="A165" s="5" t="s">
        <f>=HYPERLINK("https://leilaoonline.net/lote/detalhe/243795", "227")</f>
      </c>
      <c r="B165" s="4" t="s">
        <f>=HYPERLINK("https://leilaoonline.net/lote/detalhe/243795", " Enciclopédia Geomundo - Editora Grolier - Ano - 1967")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180,00</t>
        </is>
      </c>
      <c r="F165" s="4" t="inlineStr">
        <is>
          <t>30.00</t>
        </is>
      </c>
    </row>
    <row collapsed="false" customFormat="false" customHeight="false" hidden="false" ht="12.1" outlineLevel="0" r="166">
      <c r="A166" s="5" t="s">
        <f>=HYPERLINK("https://leilaoonline.net/lote/detalhe/243799", "228")</f>
      </c>
      <c r="B166" s="4" t="s">
        <f>=HYPERLINK("https://leilaoonline.net/lote/detalhe/243799", " Obra Completa de Erico Veríssimo Coleção composta de 27 livros - Editora Globo / 1978")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380,00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=HYPERLINK("https://leilaoonline.net/lote/detalhe/243798", "229")</f>
      </c>
      <c r="B167" s="4" t="s">
        <f>=HYPERLINK("https://leilaoonline.net/lote/detalhe/243798", " Conjunto de moveis, Estilo Medieval / Esculpido a mão / Rico em detalhes / composto de 8 peças")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9.500,00</t>
        </is>
      </c>
      <c r="F167" s="4" t="inlineStr">
        <is>
          <t>150.00</t>
        </is>
      </c>
    </row>
    <row collapsed="false" customFormat="false" customHeight="false" hidden="false" ht="12.1" outlineLevel="0" r="168">
      <c r="A168" s="5" t="s">
        <f>=HYPERLINK("https://leilaoonline.net/lote/detalhe/243796", "230")</f>
      </c>
      <c r="B168" s="4" t="s">
        <f>=HYPERLINK("https://leilaoonline.net/lote/detalhe/243796", " Lustre / candelabro de velas para teto Total 10 velas")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950,00</t>
        </is>
      </c>
      <c r="F168" s="4" t="inlineStr">
        <is>
          <t>150.00</t>
        </is>
      </c>
    </row>
    <row collapsed="false" customFormat="false" customHeight="false" hidden="false" ht="12.1" outlineLevel="0" r="169">
      <c r="A169" s="5" t="s">
        <f>=HYPERLINK("https://leilaoonline.net/lote/detalhe/243800", "231")</f>
      </c>
      <c r="B169" s="4" t="s">
        <f>=HYPERLINK("https://leilaoonline.net/lote/detalhe/243800", " Anfora em ferro antiga Altura 0,69 cm")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900,00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=HYPERLINK("https://leilaoonline.net/lote/detalhe/243797", "232")</f>
      </c>
      <c r="B170" s="4" t="s">
        <f>=HYPERLINK("https://leilaoonline.net/lote/detalhe/243797", " 6 cadeiras anos 70, sendo 4 com braços / 2 sem braços.")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3.800,00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=HYPERLINK("https://leilaoonline.net/lote/detalhe/243826", "233")</f>
      </c>
      <c r="B171" s="4" t="s">
        <f>=HYPERLINK("https://leilaoonline.net/lote/detalhe/243826", " Lote composto de 6 cadeiras anos 70")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950,00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=HYPERLINK("https://leilaoonline.net/lote/detalhe/243836", "235")</f>
      </c>
      <c r="B172" s="4" t="s">
        <f>=HYPERLINK("https://leilaoonline.net/lote/detalhe/243836", " Lote com 2 cadeiras anos 60 / 70")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280,00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=HYPERLINK("https://leilaoonline.net/lote/detalhe/243840", "236")</f>
      </c>
      <c r="B173" s="4" t="s">
        <f>=HYPERLINK("https://leilaoonline.net/lote/detalhe/243840", " 3 mesinhas decorativas / madeira e vidro / anos 80")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300,00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=HYPERLINK("https://leilaoonline.net/lote/detalhe/243828", "237")</f>
      </c>
      <c r="B174" s="4" t="s">
        <f>=HYPERLINK("https://leilaoonline.net/lote/detalhe/243828", " Cadeira anos 80")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160,00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=HYPERLINK("https://leilaoonline.net/lote/detalhe/243827", "238")</f>
      </c>
      <c r="B175" s="4" t="s">
        <f>=HYPERLINK("https://leilaoonline.net/lote/detalhe/243827", " Cadeira anos 80")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160,00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=HYPERLINK("https://leilaoonline.net/lote/detalhe/243842", "239")</f>
      </c>
      <c r="B176" s="4" t="s">
        <f>=HYPERLINK("https://leilaoonline.net/lote/detalhe/243842", " Lote com 2 cadeiras madeira anos 80")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300,00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=HYPERLINK("https://leilaoonline.net/lote/detalhe/243833", "240")</f>
      </c>
      <c r="B177" s="4" t="s">
        <f>=HYPERLINK("https://leilaoonline.net/lote/detalhe/243833", " Lote com 2 cadeiras escritório / anos 70 preta.")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280,00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=HYPERLINK("https://leilaoonline.net/lote/detalhe/243837", "241")</f>
      </c>
      <c r="B178" s="4" t="s">
        <f>=HYPERLINK("https://leilaoonline.net/lote/detalhe/243837", " Pistola de solda elétrica antiga / não testada")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200,00</t>
        </is>
      </c>
      <c r="F178" s="4" t="inlineStr">
        <is>
          <t>30.00</t>
        </is>
      </c>
    </row>
    <row collapsed="false" customFormat="false" customHeight="false" hidden="false" ht="12.1" outlineLevel="0" r="179">
      <c r="A179" s="5" t="s">
        <f>=HYPERLINK("https://leilaoonline.net/lote/detalhe/243841", "242")</f>
      </c>
      <c r="B179" s="4" t="s">
        <f>=HYPERLINK("https://leilaoonline.net/lote/detalhe/243841", " Lote com 3 chaves de boca inglesa Superslim / Medidas 11/16, 19/32, 7/8, 3/4, 13/16, 25/32 / Made in England")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150,00</t>
        </is>
      </c>
      <c r="F179" s="4" t="inlineStr">
        <is>
          <t>20.00</t>
        </is>
      </c>
    </row>
    <row collapsed="false" customFormat="false" customHeight="false" hidden="false" ht="12.1" outlineLevel="0" r="180">
      <c r="A180" s="5" t="s">
        <f>=HYPERLINK("https://leilaoonline.net/lote/detalhe/243829", "243")</f>
      </c>
      <c r="B180" s="4" t="s">
        <f>=HYPERLINK("https://leilaoonline.net/lote/detalhe/243829", " Lote de maçaricos antigos. Composto de 5 canetas. oxigênio e acetileno. maçarico 4 bicos. Não testado")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450,00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=HYPERLINK("https://leilaoonline.net/lote/detalhe/243830", "244")</f>
      </c>
      <c r="B181" s="4" t="s">
        <f>=HYPERLINK("https://leilaoonline.net/lote/detalhe/243830", " Antigo jogo de macho, ferramenta antiga / caixa de madeira original")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680,00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=HYPERLINK("https://leilaoonline.net/lote/detalhe/243831", "245")</f>
      </c>
      <c r="B182" s="4" t="s">
        <f>=HYPERLINK("https://leilaoonline.net/lote/detalhe/243831", " Antigo jogo de macho, Ferramenta antiga / caixa de madeira original")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950,00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=HYPERLINK("https://leilaoonline.net/lote/detalhe/243844", "246")</f>
      </c>
      <c r="B183" s="4" t="s">
        <f>=HYPERLINK("https://leilaoonline.net/lote/detalhe/243844", " Bandeja em metal - EPSN. N° 1827 S / 16 IN. Made in US AMERICA. Medidas - 41,5cm x 32 cm")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150,00</t>
        </is>
      </c>
      <c r="F183" s="4" t="inlineStr">
        <is>
          <t>30.00</t>
        </is>
      </c>
    </row>
    <row collapsed="false" customFormat="false" customHeight="false" hidden="false" ht="12.1" outlineLevel="0" r="184">
      <c r="A184" s="5" t="s">
        <f>=HYPERLINK("https://leilaoonline.net/lote/detalhe/243838", "247")</f>
      </c>
      <c r="B184" s="4" t="s">
        <f>=HYPERLINK("https://leilaoonline.net/lote/detalhe/243838", " Conjunto 12 peças sobremesa metal antigo - doces - bowls Diâmetro: 9 cm")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280,00</t>
        </is>
      </c>
      <c r="F184" s="4" t="inlineStr">
        <is>
          <t>30.00</t>
        </is>
      </c>
    </row>
    <row collapsed="false" customFormat="false" customHeight="false" hidden="false" ht="12.1" outlineLevel="0" r="185">
      <c r="A185" s="5" t="s">
        <f>=HYPERLINK("https://leilaoonline.net/lote/detalhe/243843", "248")</f>
      </c>
      <c r="B185" s="4" t="s">
        <f>=HYPERLINK("https://leilaoonline.net/lote/detalhe/243843", " Jogo talheres antigos / Metal em detalhes. Sendo: 6 colheres de chá, 6 colheres de café, 6 garfos de sobremesa e 6 garfos pequenos")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200,00</t>
        </is>
      </c>
      <c r="F185" s="4" t="inlineStr">
        <is>
          <t>30.00</t>
        </is>
      </c>
    </row>
    <row collapsed="false" customFormat="false" customHeight="false" hidden="false" ht="12.1" outlineLevel="0" r="186">
      <c r="A186" s="5" t="s">
        <f>=HYPERLINK("https://leilaoonline.net/lote/detalhe/243839", "249")</f>
      </c>
      <c r="B186" s="4" t="s">
        <f>=HYPERLINK("https://leilaoonline.net/lote/detalhe/243839", " Lote com 9 xícaras café antigo Metal / porcelana")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100,00</t>
        </is>
      </c>
      <c r="F186" s="4" t="inlineStr">
        <is>
          <t>20.00</t>
        </is>
      </c>
    </row>
    <row collapsed="false" customFormat="false" customHeight="false" hidden="false" ht="12.1" outlineLevel="0" r="187">
      <c r="A187" s="5" t="s">
        <f>=HYPERLINK("https://leilaoonline.net/lote/detalhe/243832", "250")</f>
      </c>
      <c r="B187" s="4" t="s">
        <f>=HYPERLINK("https://leilaoonline.net/lote/detalhe/243832", " Lote com 5 jogos inox / metal / mesa anos 80- 2 molheiras. 2 Açucareiros e 1 bowl queijo ralado")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200,00</t>
        </is>
      </c>
      <c r="F187" s="4" t="inlineStr">
        <is>
          <t>20.00</t>
        </is>
      </c>
    </row>
    <row collapsed="false" customFormat="false" customHeight="false" hidden="false" ht="12.1" outlineLevel="0" r="188">
      <c r="A188" s="5" t="s">
        <f>=HYPERLINK("https://leilaoonline.net/lote/detalhe/243835", "251")</f>
      </c>
      <c r="B188" s="4" t="s">
        <f>=HYPERLINK("https://leilaoonline.net/lote/detalhe/243835", " Coleção com 8 xícaras de café Agata / metal")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100,00</t>
        </is>
      </c>
      <c r="F188" s="4" t="inlineStr">
        <is>
          <t>20.00</t>
        </is>
      </c>
    </row>
    <row collapsed="false" customFormat="false" customHeight="false" hidden="false" ht="12.1" outlineLevel="0" r="189">
      <c r="A189" s="5" t="s">
        <f>=HYPERLINK("https://leilaoonline.net/lote/detalhe/243834", "252")</f>
      </c>
      <c r="B189" s="4" t="s">
        <f>=HYPERLINK("https://leilaoonline.net/lote/detalhe/243834", " Bandeja em metal anos 70")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100,00</t>
        </is>
      </c>
      <c r="F189" s="4" t="inlineStr">
        <is>
          <t>20.00</t>
        </is>
      </c>
    </row>
    <row collapsed="false" customFormat="false" customHeight="false" hidden="false" ht="12.1" outlineLevel="0" r="190">
      <c r="A190" s="5" t="s">
        <f>=HYPERLINK("https://leilaoonline.net/lote/detalhe/243845", "253")</f>
      </c>
      <c r="B190" s="4" t="s">
        <f>=HYPERLINK("https://leilaoonline.net/lote/detalhe/243845", " Penteadeira Decada 40/50 Madeira nobre Medidas: Comprimento - 1,27 cm. Largura - 0,39 cm. Altura - 1,60 cm")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800,00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=HYPERLINK("https://leilaoonline.net/lote/detalhe/243863", "254")</f>
      </c>
      <c r="B191" s="4" t="s">
        <f>=HYPERLINK("https://leilaoonline.net/lote/detalhe/243863", " Armario tipo oratório Comprimento - 0,60 Largura - 1,36 Altura - 2,20")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6.000,00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=HYPERLINK("https://leilaoonline.net/lote/detalhe/243881", "256")</f>
      </c>
      <c r="B192" s="4" t="s">
        <f>=HYPERLINK("https://leilaoonline.net/lote/detalhe/243881", " Aparador Colonial / rustico com partileira Madeira Maciça Medidas Comprimento - 0,45 Largura - 2,50 Altura - 1,00 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3.800,00</t>
        </is>
      </c>
      <c r="F192" s="4" t="inlineStr">
        <is>
          <t>200.00</t>
        </is>
      </c>
    </row>
    <row collapsed="false" customFormat="false" customHeight="false" hidden="false" ht="12.1" outlineLevel="0" r="193">
      <c r="A193" s="5" t="s">
        <f>=HYPERLINK("https://leilaoonline.net/lote/detalhe/243847", "257")</f>
      </c>
      <c r="B193" s="4" t="s">
        <f>=HYPERLINK("https://leilaoonline.net/lote/detalhe/243847", " Aparador Colonial em madeira maciça Medidas Comprimento - 2,00Largura - 0,49 Alrura - 0,80")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950,00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=HYPERLINK("https://leilaoonline.net/lote/detalhe/243862", "258")</f>
      </c>
      <c r="B194" s="4" t="s">
        <f>=HYPERLINK("https://leilaoonline.net/lote/detalhe/243862", " Buffet em madeira nobre, 3 prateleiras Medidas Comprimento - 2,50 Largura - 0,55 Altura - 1,20")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4.950,00</t>
        </is>
      </c>
      <c r="F194" s="4" t="inlineStr">
        <is>
          <t>250.00</t>
        </is>
      </c>
    </row>
    <row collapsed="false" customFormat="false" customHeight="false" hidden="false" ht="12.1" outlineLevel="0" r="195">
      <c r="A195" s="5" t="s">
        <f>=HYPERLINK("https://leilaoonline.net/lote/detalhe/243867", "259")</f>
      </c>
      <c r="B195" s="4" t="s">
        <f>=HYPERLINK("https://leilaoonline.net/lote/detalhe/243867", " Aparador antigo em madeira maciça, estilo rústico. Medidas Comprimento - 1,90 Largura - 0,35 Altura - 0,81")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950,00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=HYPERLINK("https://leilaoonline.net/lote/detalhe/243856", "260")</f>
      </c>
      <c r="B196" s="4" t="s">
        <f>=HYPERLINK("https://leilaoonline.net/lote/detalhe/243856", " Coldre antigo em couro Tauros 32 Altura - 0,20 cm")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100,00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=HYPERLINK("https://leilaoonline.net/lote/detalhe/243860", "261")</f>
      </c>
      <c r="B197" s="4" t="s">
        <f>=HYPERLINK("https://leilaoonline.net/lote/detalhe/243860", " Coldre antigo em couro Audley Altura - 0,20 cm")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100,00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=HYPERLINK("https://leilaoonline.net/lote/detalhe/243865", "262")</f>
      </c>
      <c r="B198" s="4" t="s">
        <f>=HYPERLINK("https://leilaoonline.net/lote/detalhe/243865", " Coldre antigo de couro 38 Altura - 0,25 cm")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100,00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=HYPERLINK("https://leilaoonline.net/lote/detalhe/243857", "263")</f>
      </c>
      <c r="B199" s="4" t="s">
        <f>=HYPERLINK("https://leilaoonline.net/lote/detalhe/243857", " Coldre antigo de couro tauros 7,65 Altura - 0,22 cm")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100,00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=HYPERLINK("https://leilaoonline.net/lote/detalhe/243882", "264")</f>
      </c>
      <c r="B200" s="4" t="s">
        <f>=HYPERLINK("https://leilaoonline.net/lote/detalhe/243882", " Lote com 2 coldres antigos em couro marrom")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150,00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=HYPERLINK("https://leilaoonline.net/lote/detalhe/243875", "265")</f>
      </c>
      <c r="B201" s="4" t="s">
        <f>=HYPERLINK("https://leilaoonline.net/lote/detalhe/243875", " Lote com 3 coldres antigos em couro 2 marrons / 1 preto")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150,00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=HYPERLINK("https://leilaoonline.net/lote/detalhe/243868", "266")</f>
      </c>
      <c r="B202" s="4" t="s">
        <f>=HYPERLINK("https://leilaoonline.net/lote/detalhe/243868", " Lote.com.antigos carregadores de munição. composto de 3 peças.")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350,00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=HYPERLINK("https://leilaoonline.net/lote/detalhe/243854", "267")</f>
      </c>
      <c r="B203" s="4" t="s">
        <f>=HYPERLINK("https://leilaoonline.net/lote/detalhe/243854", " Consultório oftalmológico antigo.")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10.000,00</t>
        </is>
      </c>
      <c r="F203" s="4" t="inlineStr">
        <is>
          <t>500.00</t>
        </is>
      </c>
    </row>
    <row collapsed="false" customFormat="false" customHeight="false" hidden="false" ht="12.1" outlineLevel="0" r="204">
      <c r="A204" s="5" t="s">
        <f>=HYPERLINK("https://leilaoonline.net/lote/detalhe/243879", "268")</f>
      </c>
      <c r="B204" s="4" t="s">
        <f>=HYPERLINK("https://leilaoonline.net/lote/detalhe/243879", " Consultorio odontológico antigo")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6.900,00</t>
        </is>
      </c>
      <c r="F204" s="4" t="inlineStr">
        <is>
          <t>250.00</t>
        </is>
      </c>
    </row>
    <row collapsed="false" customFormat="false" customHeight="false" hidden="false" ht="12.1" outlineLevel="0" r="205">
      <c r="A205" s="5" t="s">
        <f>=HYPERLINK("https://leilaoonline.net/lote/detalhe/243880", "269")</f>
      </c>
      <c r="B205" s="4" t="s">
        <f>=HYPERLINK("https://leilaoonline.net/lote/detalhe/243880", " Arco de pua antigo")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100,00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=HYPERLINK("https://leilaoonline.net/lote/detalhe/243861", "270")</f>
      </c>
      <c r="B206" s="4" t="s">
        <f>=HYPERLINK("https://leilaoonline.net/lote/detalhe/243861", " Compoteira / doceira antiga - anos 70 Em vidro")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100,00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=HYPERLINK("https://leilaoonline.net/lote/detalhe/243846", "271")</f>
      </c>
      <c r="B207" s="4" t="s">
        <f>=HYPERLINK("https://leilaoonline.net/lote/detalhe/243846", " Prato bolo decorativo Anos 70 Diâmetro - 0,32")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100,00</t>
        </is>
      </c>
      <c r="F207" s="4" t="inlineStr">
        <is>
          <t>30.00</t>
        </is>
      </c>
    </row>
    <row collapsed="false" customFormat="false" customHeight="false" hidden="false" ht="12.1" outlineLevel="0" r="208">
      <c r="A208" s="5" t="s">
        <f>=HYPERLINK("https://leilaoonline.net/lote/detalhe/243874", "272")</f>
      </c>
      <c r="B208" s="4" t="s">
        <f>=HYPERLINK("https://leilaoonline.net/lote/detalhe/243874", " Prato bolo decorivo Anos 70 Diâmetro - 0,30 cm")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100,00</t>
        </is>
      </c>
      <c r="F208" s="4" t="inlineStr">
        <is>
          <t>30.00</t>
        </is>
      </c>
    </row>
    <row collapsed="false" customFormat="false" customHeight="false" hidden="false" ht="12.1" outlineLevel="0" r="209">
      <c r="A209" s="5" t="s">
        <f>=HYPERLINK("https://leilaoonline.net/lote/detalhe/243851", "273")</f>
      </c>
      <c r="B209" s="4" t="s">
        <f>=HYPERLINK("https://leilaoonline.net/lote/detalhe/243851", " Licoreira antigaAltura - 0,23 cm")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100,00</t>
        </is>
      </c>
      <c r="F209" s="4" t="inlineStr">
        <is>
          <t>30.00</t>
        </is>
      </c>
    </row>
    <row collapsed="false" customFormat="false" customHeight="false" hidden="false" ht="12.1" outlineLevel="0" r="210">
      <c r="A210" s="5" t="s">
        <f>=HYPERLINK("https://leilaoonline.net/lote/detalhe/243850", "274")</f>
      </c>
      <c r="B210" s="4" t="s">
        <f>=HYPERLINK("https://leilaoonline.net/lote/detalhe/243850", " Licoreira antiga vidro Altura - 0,16 cm")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100,00</t>
        </is>
      </c>
      <c r="F210" s="4" t="inlineStr">
        <is>
          <t>30.00</t>
        </is>
      </c>
    </row>
    <row collapsed="false" customFormat="false" customHeight="false" hidden="false" ht="12.1" outlineLevel="0" r="211">
      <c r="A211" s="5" t="s">
        <f>=HYPERLINK("https://leilaoonline.net/lote/detalhe/243849", "275")</f>
      </c>
      <c r="B211" s="4" t="s">
        <f>=HYPERLINK("https://leilaoonline.net/lote/detalhe/243849", " Licoreira antiga vidro Altura - 0,30 cm")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100,00</t>
        </is>
      </c>
      <c r="F211" s="4" t="inlineStr">
        <is>
          <t>30.00</t>
        </is>
      </c>
    </row>
    <row collapsed="false" customFormat="false" customHeight="false" hidden="false" ht="12.1" outlineLevel="0" r="212">
      <c r="A212" s="5" t="s">
        <f>=HYPERLINK("https://leilaoonline.net/lote/detalhe/243858", "276")</f>
      </c>
      <c r="B212" s="4" t="s">
        <f>=HYPERLINK("https://leilaoonline.net/lote/detalhe/243858", " Jarra porcelana Gordon's Gin Made in England Altura - 0,23 cm")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100,00</t>
        </is>
      </c>
      <c r="F212" s="4" t="inlineStr">
        <is>
          <t>30.00</t>
        </is>
      </c>
    </row>
    <row collapsed="false" customFormat="false" customHeight="false" hidden="false" ht="12.1" outlineLevel="0" r="213">
      <c r="A213" s="5" t="s">
        <f>=HYPERLINK("https://leilaoonline.net/lote/detalhe/243871", "277")</f>
      </c>
      <c r="B213" s="4" t="s">
        <f>=HYPERLINK("https://leilaoonline.net/lote/detalhe/243871", " Garrafa de Wisky porcelana King Ransom Vazia Made in England Altura 0,19 cm")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150,00</t>
        </is>
      </c>
      <c r="F213" s="4" t="inlineStr">
        <is>
          <t>20.00</t>
        </is>
      </c>
    </row>
    <row collapsed="false" customFormat="false" customHeight="false" hidden="false" ht="12.1" outlineLevel="0" r="214">
      <c r="A214" s="5" t="s">
        <f>=HYPERLINK("https://leilaoonline.net/lote/detalhe/243866", "278")</f>
      </c>
      <c r="B214" s="4" t="s">
        <f>=HYPERLINK("https://leilaoonline.net/lote/detalhe/243866", " Garrafa de Wisky Ballantines / prcelana Made in England / vazia Altura - 0,19 cm")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100,00</t>
        </is>
      </c>
      <c r="F214" s="4" t="inlineStr">
        <is>
          <t>20.00</t>
        </is>
      </c>
    </row>
    <row collapsed="false" customFormat="false" customHeight="false" hidden="false" ht="12.1" outlineLevel="0" r="215">
      <c r="A215" s="5" t="s">
        <f>=HYPERLINK("https://leilaoonline.net/lote/detalhe/243878", "279")</f>
      </c>
      <c r="B215" s="4" t="s">
        <f>=HYPERLINK("https://leilaoonline.net/lote/detalhe/243878", " Garrafa de Wisky Bells porcelana Perth Scotland Altura 0,23 cm")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100,00</t>
        </is>
      </c>
      <c r="F215" s="4" t="inlineStr">
        <is>
          <t>20.00</t>
        </is>
      </c>
    </row>
    <row collapsed="false" customFormat="false" customHeight="false" hidden="false" ht="12.1" outlineLevel="0" r="216">
      <c r="A216" s="5" t="s">
        <f>=HYPERLINK("https://leilaoonline.net/lote/detalhe/243872", "280")</f>
      </c>
      <c r="B216" s="4" t="s">
        <f>=HYPERLINK("https://leilaoonline.net/lote/detalhe/243872", " Garrafa Cachaça Engenho São João Recife Porcelana / vazia")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100,00</t>
        </is>
      </c>
      <c r="F216" s="4" t="inlineStr">
        <is>
          <t>20.00</t>
        </is>
      </c>
    </row>
    <row collapsed="false" customFormat="false" customHeight="false" hidden="false" ht="12.1" outlineLevel="0" r="217">
      <c r="A217" s="5" t="s">
        <f>=HYPERLINK("https://leilaoonline.net/lote/detalhe/243853", "281")</f>
      </c>
      <c r="B217" s="4" t="s">
        <f>=HYPERLINK("https://leilaoonline.net/lote/detalhe/243853", " Garrafa Wisky Royal Salut / Porcelana / Scotland / vazia Altura - 0,23 cm")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150,00</t>
        </is>
      </c>
      <c r="F217" s="4" t="inlineStr">
        <is>
          <t>20.00</t>
        </is>
      </c>
    </row>
    <row collapsed="false" customFormat="false" customHeight="false" hidden="false" ht="12.1" outlineLevel="0" r="218">
      <c r="A218" s="5" t="s">
        <f>=HYPERLINK("https://leilaoonline.net/lote/detalhe/243855", "282")</f>
      </c>
      <c r="B218" s="4" t="s">
        <f>=HYPERLINK("https://leilaoonline.net/lote/detalhe/243855", " Garrafa de Wisky Buchanan's Black Porcelana / vazia Sxoth Wisky")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100,00</t>
        </is>
      </c>
      <c r="F218" s="4" t="inlineStr">
        <is>
          <t>20.00</t>
        </is>
      </c>
    </row>
    <row collapsed="false" customFormat="false" customHeight="false" hidden="false" ht="12.1" outlineLevel="0" r="219">
      <c r="A219" s="5" t="s">
        <f>=HYPERLINK("https://leilaoonline.net/lote/detalhe/243864", "283")</f>
      </c>
      <c r="B219" s="4" t="s">
        <f>=HYPERLINK("https://leilaoonline.net/lote/detalhe/243864", " Garrafa de cognac Napoleon / porcelana Vazia Made in France 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100,00</t>
        </is>
      </c>
      <c r="F219" s="4" t="inlineStr">
        <is>
          <t>20.00</t>
        </is>
      </c>
    </row>
    <row collapsed="false" customFormat="false" customHeight="false" hidden="false" ht="12.1" outlineLevel="0" r="220">
      <c r="A220" s="5" t="s">
        <f>=HYPERLINK("https://leilaoonline.net/lote/detalhe/243852", "284")</f>
      </c>
      <c r="B220" s="4" t="s">
        <f>=HYPERLINK("https://leilaoonline.net/lote/detalhe/243852", " Nave Espacial STARFIGHTET / fabricante Fionda / Playcenter. Brinquedo simulador que funciona a fichas. A Fionda é quem desenvovia os brinquedos / simuladores / Fliperamas do parque de diversão Playcenter. Brinquedo oiginal de época não restaurado.")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12.000,00</t>
        </is>
      </c>
      <c r="F220" s="4" t="inlineStr">
        <is>
          <t>350.00</t>
        </is>
      </c>
    </row>
    <row collapsed="false" customFormat="false" customHeight="false" hidden="false" ht="12.1" outlineLevel="0" r="221">
      <c r="A221" s="5" t="s">
        <f>=HYPERLINK("https://leilaoonline.net/lote/detalhe/243848", "285")</f>
      </c>
      <c r="B221" s="4" t="s">
        <f>=HYPERLINK("https://leilaoonline.net/lote/detalhe/243848", " Callculadoora de mesa antiga Burroughs J 1000 110 volta Peça não restaurada")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180,00</t>
        </is>
      </c>
      <c r="F221" s="4" t="inlineStr">
        <is>
          <t>30.00</t>
        </is>
      </c>
    </row>
    <row collapsed="false" customFormat="false" customHeight="false" hidden="false" ht="12.1" outlineLevel="0" r="222">
      <c r="A222" s="5" t="s">
        <f>=HYPERLINK("https://leilaoonline.net/lote/detalhe/243876", "286")</f>
      </c>
      <c r="B222" s="4" t="s">
        <f>=HYPERLINK("https://leilaoonline.net/lote/detalhe/243876", " Calculadora antiga de mesa Olivetti Divisumma 24 Made in Italie / não restaurada")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220,00</t>
        </is>
      </c>
      <c r="F222" s="4" t="inlineStr">
        <is>
          <t>30.00</t>
        </is>
      </c>
    </row>
    <row collapsed="false" customFormat="false" customHeight="false" hidden="false" ht="12.1" outlineLevel="0" r="223">
      <c r="A223" s="5" t="s">
        <f>=HYPERLINK("https://leilaoonline.net/lote/detalhe/243873", "287")</f>
      </c>
      <c r="B223" s="4" t="s">
        <f>=HYPERLINK("https://leilaoonline.net/lote/detalhe/243873", " Calculadora antiga Burroughs Modelo Estilo J281 Não restaurada")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220,00</t>
        </is>
      </c>
      <c r="F223" s="4" t="inlineStr">
        <is>
          <t>30.00</t>
        </is>
      </c>
    </row>
    <row collapsed="false" customFormat="false" customHeight="false" hidden="false" ht="12.1" outlineLevel="0" r="224">
      <c r="A224" s="5" t="s">
        <f>=HYPERLINK("https://leilaoonline.net/lote/detalhe/243870", "288")</f>
      </c>
      <c r="B224" s="4" t="s">
        <f>=HYPERLINK("https://leilaoonline.net/lote/detalhe/243870", " Calculadora antiga Remington rand peça não restaurada")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220,00</t>
        </is>
      </c>
      <c r="F224" s="4" t="inlineStr">
        <is>
          <t>30.00</t>
        </is>
      </c>
    </row>
    <row collapsed="false" customFormat="false" customHeight="false" hidden="false" ht="12.1" outlineLevel="0" r="225">
      <c r="A225" s="5" t="s">
        <f>=HYPERLINK("https://leilaoonline.net/lote/detalhe/243877", "289")</f>
      </c>
      <c r="B225" s="4" t="s">
        <f>=HYPERLINK("https://leilaoonline.net/lote/detalhe/243877", " Calculadora antiga de mesa Olivetti Peça não restaurada")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100,00</t>
        </is>
      </c>
      <c r="F225" s="4" t="inlineStr">
        <is>
          <t>20.00</t>
        </is>
      </c>
    </row>
    <row collapsed="false" customFormat="false" customHeight="false" hidden="false" ht="12.1" outlineLevel="0" r="226">
      <c r="A226" s="5" t="s">
        <f>=HYPERLINK("https://leilaoonline.net/lote/detalhe/243859", "290")</f>
      </c>
      <c r="B226" s="4" t="s">
        <f>=HYPERLINK("https://leilaoonline.net/lote/detalhe/243859", " Calculadora de mesa antiga Facit C 365 Década 80/90 Made in Malaysia Não restaurada")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130,00</t>
        </is>
      </c>
      <c r="F226" s="4" t="inlineStr">
        <is>
          <t>20.00</t>
        </is>
      </c>
    </row>
    <row collapsed="false" customFormat="false" customHeight="false" hidden="false" ht="12.1" outlineLevel="0" r="227">
      <c r="A227" s="5" t="s">
        <f>=HYPERLINK("https://leilaoonline.net/lote/detalhe/243869", "291")</f>
      </c>
      <c r="B227" s="4" t="s">
        <f>=HYPERLINK("https://leilaoonline.net/lote/detalhe/243869", " Calculadora de mesa antiga Olivetti Divisumma 31 PD Peça original não restaurada")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130,00</t>
        </is>
      </c>
      <c r="F227" s="4" t="inlineStr">
        <is>
          <t>20.00</t>
        </is>
      </c>
    </row>
    <row collapsed="false" customFormat="false" customHeight="false" hidden="false" ht="12.1" outlineLevel="0" r="228">
      <c r="A228" s="5" t="s">
        <f>=HYPERLINK("https://leilaoonline.net/lote/detalhe/243883", "292")</f>
      </c>
      <c r="B228" s="4" t="s">
        <f>=HYPERLINK("https://leilaoonline.net/lote/detalhe/243883", " Bicicleta Antiga Sprint 10 original para restauro")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390,00</t>
        </is>
      </c>
      <c r="F228" s="4" t="inlineStr">
        <is>
          <t>100.00</t>
        </is>
      </c>
    </row>
    <row collapsed="false" customFormat="false" customHeight="false" hidden="false" ht="12.1" outlineLevel="0" r="229">
      <c r="A229" s="5" t="s">
        <f>=HYPERLINK("https://leilaoonline.net/lote/detalhe/243885", "293")</f>
      </c>
      <c r="B229" s="4" t="s">
        <f>=HYPERLINK("https://leilaoonline.net/lote/detalhe/243885", " Bicicleta Antiga Regent / sem restauro / Original")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690,00</t>
        </is>
      </c>
      <c r="F229" s="4" t="inlineStr">
        <is>
          <t>100.00</t>
        </is>
      </c>
    </row>
    <row collapsed="false" customFormat="false" customHeight="false" hidden="false" ht="12.1" outlineLevel="0" r="230">
      <c r="A230" s="5" t="s">
        <f>=HYPERLINK("https://leilaoonline.net/lote/detalhe/243884", "294")</f>
      </c>
      <c r="B230" s="4" t="s">
        <f>=HYPERLINK("https://leilaoonline.net/lote/detalhe/243884", " Bicicleta Antiga para restauro")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350,00</t>
        </is>
      </c>
      <c r="F230" s="4" t="inlineStr">
        <is>
          <t>100.00</t>
        </is>
      </c>
    </row>
    <row collapsed="false" customFormat="false" customHeight="false" hidden="false" ht="12.1" outlineLevel="0" r="231">
      <c r="A231" s="5" t="s">
        <f>=HYPERLINK("https://leilaoonline.net/lote/detalhe/243888", "295")</f>
      </c>
      <c r="B231" s="4" t="s">
        <f>=HYPERLINK("https://leilaoonline.net/lote/detalhe/243888", " Sofa Boca Fabricado em Fibra de Vidro Medidas aproximadas: Largura - 2,13 Altura - 0,95 Profundidade - 0,81")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2.800,00</t>
        </is>
      </c>
      <c r="F231" s="4" t="inlineStr">
        <is>
          <t>200.00</t>
        </is>
      </c>
    </row>
    <row collapsed="false" customFormat="false" customHeight="false" hidden="false" ht="12.1" outlineLevel="0" r="232">
      <c r="A232" s="5" t="s">
        <f>=HYPERLINK("https://leilaoonline.net/lote/detalhe/243891", "296")</f>
      </c>
      <c r="B232" s="4" t="s">
        <f>=HYPERLINK("https://leilaoonline.net/lote/detalhe/243891", " 3 banquetas, estilo inglês. Com apoio para pés Material: Madeira / Metal / Tecido Altura - 0,80")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600,00</t>
        </is>
      </c>
      <c r="F232" s="4" t="inlineStr">
        <is>
          <t>200.00</t>
        </is>
      </c>
    </row>
    <row collapsed="false" customFormat="false" customHeight="false" hidden="false" ht="12.1" outlineLevel="0" r="233">
      <c r="A233" s="5" t="s">
        <f>=HYPERLINK("https://leilaoonline.net/lote/detalhe/243893", "297")</f>
      </c>
      <c r="B233" s="4" t="s">
        <f>=HYPERLINK("https://leilaoonline.net/lote/detalhe/243893", " Roda de Engenho Antiga Original / Estante. Peça Original / Madeira Nobre Diâmetro - 2,80 mts.")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8.500,00</t>
        </is>
      </c>
      <c r="F233" s="4" t="inlineStr">
        <is>
          <t>400.00</t>
        </is>
      </c>
    </row>
    <row collapsed="false" customFormat="false" customHeight="false" hidden="false" ht="12.1" outlineLevel="0" r="234">
      <c r="A234" s="5" t="s">
        <f>=HYPERLINK("https://leilaoonline.net/lote/detalhe/243889", "298")</f>
      </c>
      <c r="B234" s="4" t="s">
        <f>=HYPERLINK("https://leilaoonline.net/lote/detalhe/243889", " Engenho de Cana de Açúcar Chatranooga Número 22. Grande Engenho de cana do inicio século XX em ferro fundido. Peça grande e rara.")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3.800,00</t>
        </is>
      </c>
      <c r="F234" s="4" t="inlineStr">
        <is>
          <t>300.00</t>
        </is>
      </c>
    </row>
    <row collapsed="false" customFormat="false" customHeight="false" hidden="false" ht="12.1" outlineLevel="0" r="235">
      <c r="A235" s="5" t="s">
        <f>=HYPERLINK("https://leilaoonline.net/lote/detalhe/243890", "299")</f>
      </c>
      <c r="B235" s="4" t="s">
        <f>=HYPERLINK("https://leilaoonline.net/lote/detalhe/243890", " Salamandra Ferro de Passar Antiga. Antiga Salamandra de passar roupa em ferro fundido, com 7 ferros de passar roupa. Peça rara unica.")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5.900,00</t>
        </is>
      </c>
      <c r="F235" s="4" t="inlineStr">
        <is>
          <t>300.00</t>
        </is>
      </c>
    </row>
    <row collapsed="false" customFormat="false" customHeight="false" hidden="false" ht="12.1" outlineLevel="0" r="236">
      <c r="A236" s="5" t="s">
        <f>=HYPERLINK("https://leilaoonline.net/lote/detalhe/243892", "300")</f>
      </c>
      <c r="B236" s="4" t="s">
        <f>=HYPERLINK("https://leilaoonline.net/lote/detalhe/243892", " Fogão a lenha antigo em ferro fundido. 3 Bocas")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4.500,00</t>
        </is>
      </c>
      <c r="F236" s="4" t="inlineStr">
        <is>
          <t>200.00</t>
        </is>
      </c>
    </row>
    <row collapsed="false" customFormat="false" customHeight="false" hidden="false" ht="12.1" outlineLevel="0" r="237">
      <c r="A237" s="5" t="s">
        <f>=HYPERLINK("https://leilaoonline.net/lote/detalhe/243886", "301")</f>
      </c>
      <c r="B237" s="4" t="s">
        <f>=HYPERLINK("https://leilaoonline.net/lote/detalhe/243886", " Lote com 4 geladeiras antugas para restauro / westinghhouse / coldapote / frigidaire / coldapot")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4.500,00</t>
        </is>
      </c>
      <c r="F237" s="4" t="inlineStr">
        <is>
          <t>200.00</t>
        </is>
      </c>
    </row>
    <row collapsed="false" customFormat="false" customHeight="false" hidden="false" ht="12.1" outlineLevel="0" r="238">
      <c r="A238" s="5" t="s">
        <f>=HYPERLINK("https://leilaoonline.net/lote/detalhe/243904", "302")</f>
      </c>
      <c r="B238" s="4" t="s">
        <f>=HYPERLINK("https://leilaoonline.net/lote/detalhe/243904", " Lote com 3 geladeiras antigas para restauro / Climax / Frigidaire / Frigidaire")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900,00</t>
        </is>
      </c>
      <c r="F238" s="4" t="inlineStr">
        <is>
          <t>200.00</t>
        </is>
      </c>
    </row>
    <row collapsed="false" customFormat="false" customHeight="false" hidden="false" ht="12.1" outlineLevel="0" r="239">
      <c r="A239" s="5" t="s">
        <f>=HYPERLINK("https://leilaoonline.net/lote/detalhe/243887", "303")</f>
      </c>
      <c r="B239" s="4" t="s">
        <f>=HYPERLINK("https://leilaoonline.net/lote/detalhe/243887", " Lote com 4 geladeiras antigas para restauro - Frigidaire / Brastemp / General Eletrica / consul")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3.500,00</t>
        </is>
      </c>
      <c r="F239" s="4" t="inlineStr">
        <is>
          <t>200.00</t>
        </is>
      </c>
    </row>
    <row collapsed="false" customFormat="false" customHeight="false" hidden="false" ht="12.1" outlineLevel="0" r="240">
      <c r="A240" s="5" t="s">
        <f>=HYPERLINK("https://leilaoonline.net/lote/detalhe/243903", "304")</f>
      </c>
      <c r="B240" s="4" t="s">
        <f>=HYPERLINK("https://leilaoonline.net/lote/detalhe/243903", " Antiga balança Ceres de farmácia para restauro")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900,00</t>
        </is>
      </c>
      <c r="F240" s="4" t="inlineStr">
        <is>
          <t>200.00</t>
        </is>
      </c>
    </row>
    <row collapsed="false" customFormat="false" customHeight="false" hidden="false" ht="12.1" outlineLevel="0" r="241">
      <c r="A241" s="5" t="s">
        <f>=HYPERLINK("https://leilaoonline.net/lote/detalhe/243901", "305")</f>
      </c>
      <c r="B241" s="4" t="s">
        <f>=HYPERLINK("https://leilaoonline.net/lote/detalhe/243901", " 6 caixas de som Polyvox anos 70/80. / 4 caixas em bom estado de conservação. / 2 caixas necessitam restauro / Não testado funcionamento. 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3.000,00</t>
        </is>
      </c>
      <c r="F241" s="4" t="inlineStr">
        <is>
          <t>200.00</t>
        </is>
      </c>
    </row>
    <row collapsed="false" customFormat="false" customHeight="false" hidden="false" ht="12.1" outlineLevel="0" r="242">
      <c r="A242" s="5" t="s">
        <f>=HYPERLINK("https://leilaoonline.net/lote/detalhe/243895", "306")</f>
      </c>
      <c r="B242" s="4" t="s">
        <f>=HYPERLINK("https://leilaoonline.net/lote/detalhe/243895", " Abajour Baquelite / Resina / Metal Cupula vidro Altura aproximada - 0,40 cm")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250,00</t>
        </is>
      </c>
      <c r="F242" s="4" t="inlineStr">
        <is>
          <t>100.00</t>
        </is>
      </c>
    </row>
    <row collapsed="false" customFormat="false" customHeight="false" hidden="false" ht="12.1" outlineLevel="0" r="243">
      <c r="A243" s="5" t="s">
        <f>=HYPERLINK("https://leilaoonline.net/lote/detalhe/243899", "307")</f>
      </c>
      <c r="B243" s="4" t="s">
        <f>=HYPERLINK("https://leilaoonline.net/lote/detalhe/243899", " Abajur Antigo / Resina com cupola tecido Altura Aproximada - 0,78 cm")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600,00</t>
        </is>
      </c>
      <c r="F243" s="4" t="inlineStr">
        <is>
          <t>100.00</t>
        </is>
      </c>
    </row>
    <row collapsed="false" customFormat="false" customHeight="false" hidden="false" ht="12.1" outlineLevel="0" r="244">
      <c r="A244" s="5" t="s">
        <f>=HYPERLINK("https://leilaoonline.net/lote/detalhe/243898", "308")</f>
      </c>
      <c r="B244" s="4" t="s">
        <f>=HYPERLINK("https://leilaoonline.net/lote/detalhe/243898", " Mesa de Cabeceira / Criado Mudo / Anos 80 / Medidas: / Comprimento - 0,60 / Largura - 0,60 / Altura - 0,52")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200,00</t>
        </is>
      </c>
      <c r="F244" s="4" t="inlineStr">
        <is>
          <t>50.00</t>
        </is>
      </c>
    </row>
    <row collapsed="false" customFormat="false" customHeight="false" hidden="false" ht="12.1" outlineLevel="0" r="245">
      <c r="A245" s="5" t="s">
        <f>=HYPERLINK("https://leilaoonline.net/lote/detalhe/243894", "309")</f>
      </c>
      <c r="B245" s="4" t="s">
        <f>=HYPERLINK("https://leilaoonline.net/lote/detalhe/243894", " Abajur em madeira torneada / sem cupula")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100,00</t>
        </is>
      </c>
      <c r="F245" s="4" t="inlineStr">
        <is>
          <t>50.00</t>
        </is>
      </c>
    </row>
    <row collapsed="false" customFormat="false" customHeight="false" hidden="false" ht="12.1" outlineLevel="0" r="246">
      <c r="A246" s="5" t="s">
        <f>=HYPERLINK("https://leilaoonline.net/lote/detalhe/243896", "310")</f>
      </c>
      <c r="B246" s="4" t="s">
        <f>=HYPERLINK("https://leilaoonline.net/lote/detalhe/243896", " Abajour Madeira Entalhada / sem cupola Altura Aproximada - 0,40 cm")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300,00</t>
        </is>
      </c>
      <c r="F246" s="4" t="inlineStr">
        <is>
          <t>50.00</t>
        </is>
      </c>
    </row>
    <row collapsed="false" customFormat="false" customHeight="false" hidden="false" ht="12.1" outlineLevel="0" r="247">
      <c r="A247" s="5" t="s">
        <f>=HYPERLINK("https://leilaoonline.net/lote/detalhe/243902", "311")</f>
      </c>
      <c r="B247" s="4" t="s">
        <f>=HYPERLINK("https://leilaoonline.net/lote/detalhe/243902", " Par Abajour Madeira Entalhada / Sem cupola Altura Aproximada - 0,64 cm")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600,00</t>
        </is>
      </c>
      <c r="F247" s="4" t="inlineStr">
        <is>
          <t>50.00</t>
        </is>
      </c>
    </row>
    <row collapsed="false" customFormat="false" customHeight="false" hidden="false" ht="12.1" outlineLevel="0" r="248">
      <c r="A248" s="5" t="s">
        <f>=HYPERLINK("https://leilaoonline.net/lote/detalhe/243900", "312")</f>
      </c>
      <c r="B248" s="4" t="s">
        <f>=HYPERLINK("https://leilaoonline.net/lote/detalhe/243900", " Abajour madeira e ferro / Sem cupola Altura aproximada - 0,23 cm")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200,00</t>
        </is>
      </c>
      <c r="F248" s="4" t="inlineStr">
        <is>
          <t>50.00</t>
        </is>
      </c>
    </row>
    <row collapsed="false" customFormat="false" customHeight="false" hidden="false" ht="12.1" outlineLevel="0" r="249">
      <c r="A249" s="5" t="s">
        <f>=HYPERLINK("https://leilaoonline.net/lote/detalhe/243897", "313")</f>
      </c>
      <c r="B249" s="4" t="s">
        <f>=HYPERLINK("https://leilaoonline.net/lote/detalhe/243897", " Abajour sem cupola / Madeira Altura aproximada - 0,37")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200,00</t>
        </is>
      </c>
      <c r="F249" s="4" t="inlineStr">
        <is>
          <t>50.00</t>
        </is>
      </c>
    </row>
    <row collapsed="false" customFormat="false" customHeight="false" hidden="false" ht="12.1" outlineLevel="0" r="250">
      <c r="A250" s="5" t="s">
        <f>=HYPERLINK("https://leilaoonline.net/lote/detalhe/243905", "314")</f>
      </c>
      <c r="B250" s="4" t="s">
        <f>=HYPERLINK("https://leilaoonline.net/lote/detalhe/243905", " Toca disco Garrard Original / Não restaurado / não testado")</f>
      </c>
      <c r="C250" s="4" t="inlineStr">
        <is>
          <t>Vendido</t>
        </is>
      </c>
      <c r="D250" s="4" t="inlineStr">
        <is>
          <t>1</t>
        </is>
      </c>
      <c r="E250" s="5" t="inlineStr">
        <is>
          <t>220,00</t>
        </is>
      </c>
      <c r="F250" s="4" t="inlineStr">
        <is>
          <t>50.00</t>
        </is>
      </c>
    </row>
    <row collapsed="false" customFormat="false" customHeight="false" hidden="false" ht="12.1" outlineLevel="0" r="251">
      <c r="A251" s="5" t="s">
        <f>=HYPERLINK("https://leilaoonline.net/lote/detalhe/243907", "315")</f>
      </c>
      <c r="B251" s="4" t="s">
        <f>=HYPERLINK("https://leilaoonline.net/lote/detalhe/243907", " Tica disco Gradiente Target. Original / Não testado / Não restaurado")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200,00</t>
        </is>
      </c>
      <c r="F251" s="4" t="inlineStr">
        <is>
          <t>10.00</t>
        </is>
      </c>
    </row>
    <row collapsed="false" customFormat="false" customHeight="false" hidden="false" ht="12.1" outlineLevel="0" r="252">
      <c r="A252" s="5" t="s">
        <f>=HYPERLINK("https://leilaoonline.net/lote/detalhe/243913", "316")</f>
      </c>
      <c r="B252" s="4" t="s">
        <f>=HYPERLINK("https://leilaoonline.net/lote/detalhe/243913", " Toca disco TT-35 Original / não testado / não restaurado")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200,00</t>
        </is>
      </c>
      <c r="F252" s="4" t="inlineStr">
        <is>
          <t>10.00</t>
        </is>
      </c>
    </row>
    <row collapsed="false" customFormat="false" customHeight="false" hidden="false" ht="12.1" outlineLevel="0" r="253">
      <c r="A253" s="5" t="s">
        <f>=HYPERLINK("https://leilaoonline.net/lote/detalhe/243914", "317")</f>
      </c>
      <c r="B253" s="4" t="s">
        <f>=HYPERLINK("https://leilaoonline.net/lote/detalhe/243914", " Toca disco Pionner Original / não restaurado / Original 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200,00</t>
        </is>
      </c>
      <c r="F253" s="4" t="inlineStr">
        <is>
          <t>10.00</t>
        </is>
      </c>
    </row>
    <row collapsed="false" customFormat="false" customHeight="false" hidden="false" ht="12.1" outlineLevel="0" r="254">
      <c r="A254" s="5" t="s">
        <f>=HYPERLINK("https://leilaoonline.net/lote/detalhe/243908", "318")</f>
      </c>
      <c r="B254" s="4" t="s">
        <f>=HYPERLINK("https://leilaoonline.net/lote/detalhe/243908", " Toca disco Gradiente Original / não restaurada / não testado 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200,00</t>
        </is>
      </c>
      <c r="F254" s="4" t="inlineStr">
        <is>
          <t>10.00</t>
        </is>
      </c>
    </row>
    <row collapsed="false" customFormat="false" customHeight="false" hidden="false" ht="12.1" outlineLevel="0" r="255">
      <c r="A255" s="5" t="s">
        <f>=HYPERLINK("https://leilaoonline.net/lote/detalhe/243911", "319")</f>
      </c>
      <c r="B255" s="4" t="s">
        <f>=HYPERLINK("https://leilaoonline.net/lote/detalhe/243911", " Toca disco Sony Original / não testado / não restaurada 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200,00</t>
        </is>
      </c>
      <c r="F255" s="4" t="inlineStr">
        <is>
          <t>10.00</t>
        </is>
      </c>
    </row>
    <row collapsed="false" customFormat="false" customHeight="false" hidden="false" ht="12.1" outlineLevel="0" r="256">
      <c r="A256" s="5" t="s">
        <f>=HYPERLINK("https://leilaoonline.net/lote/detalhe/243909", "320")</f>
      </c>
      <c r="B256" s="4" t="s">
        <f>=HYPERLINK("https://leilaoonline.net/lote/detalhe/243909", " Toca disco Thorens Original / não testado / não restaurado 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280,00</t>
        </is>
      </c>
      <c r="F256" s="4" t="inlineStr">
        <is>
          <t>50.00</t>
        </is>
      </c>
    </row>
    <row collapsed="false" customFormat="false" customHeight="false" hidden="false" ht="12.1" outlineLevel="0" r="257">
      <c r="A257" s="5" t="s">
        <f>=HYPERLINK("https://leilaoonline.net/lote/detalhe/243915", "321")</f>
      </c>
      <c r="B257" s="4" t="s">
        <f>=HYPERLINK("https://leilaoonline.net/lote/detalhe/243915", " Amplificador Gradiente STR-900 Original / Não testado / não restaurado 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240,00</t>
        </is>
      </c>
      <c r="F257" s="4" t="inlineStr">
        <is>
          <t>50.00</t>
        </is>
      </c>
    </row>
    <row collapsed="false" customFormat="false" customHeight="false" hidden="false" ht="12.1" outlineLevel="0" r="258">
      <c r="A258" s="5" t="s">
        <f>=HYPERLINK("https://leilaoonline.net/lote/detalhe/243912", "322")</f>
      </c>
      <c r="B258" s="4" t="s">
        <f>=HYPERLINK("https://leilaoonline.net/lote/detalhe/243912", " Placa amarela antiga dianteira de carro / Ferro")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150,00</t>
        </is>
      </c>
      <c r="F258" s="4" t="inlineStr">
        <is>
          <t>10.00</t>
        </is>
      </c>
    </row>
    <row collapsed="false" customFormat="false" customHeight="false" hidden="false" ht="12.1" outlineLevel="0" r="259">
      <c r="A259" s="5" t="s">
        <f>=HYPERLINK("https://leilaoonline.net/lote/detalhe/243906", "323")</f>
      </c>
      <c r="B259" s="4" t="s">
        <f>=HYPERLINK("https://leilaoonline.net/lote/detalhe/243906", " Placa amarela antiga traseira de carro aluminio")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100,00</t>
        </is>
      </c>
      <c r="F259" s="4" t="inlineStr">
        <is>
          <t>20.00</t>
        </is>
      </c>
    </row>
    <row collapsed="false" customFormat="false" customHeight="false" hidden="false" ht="12.1" outlineLevel="0" r="260">
      <c r="A260" s="5" t="s">
        <f>=HYPERLINK("https://leilaoonline.net/lote/detalhe/243910", "324")</f>
      </c>
      <c r="B260" s="4" t="s">
        <f>=HYPERLINK("https://leilaoonline.net/lote/detalhe/243910", " Placa amarela antiga traseira de carro ferro com lacre 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100,00</t>
        </is>
      </c>
      <c r="F260" s="4" t="inlineStr">
        <is>
          <t>10.00</t>
        </is>
      </c>
    </row>
    <row collapsed="false" customFormat="false" customHeight="false" hidden="false" ht="12.1" outlineLevel="0" r="261">
      <c r="A261" s="5" t="s">
        <f>=HYPERLINK("https://leilaoonline.net/lote/detalhe/243916", "325")</f>
      </c>
      <c r="B261" s="4" t="s">
        <f>=HYPERLINK("https://leilaoonline.net/lote/detalhe/243916", " Placa antiga de carro frente em alumínio 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100,00</t>
        </is>
      </c>
      <c r="F261" s="4" t="inlineStr">
        <is>
          <t>10.00</t>
        </is>
      </c>
    </row>
    <row collapsed="false" customFormat="false" customHeight="false" hidden="false" ht="12.1" outlineLevel="0" r="262">
      <c r="A262" s="5" t="s">
        <f>=HYPERLINK("https://leilaoonline.net/lote/detalhe/244381", "326")</f>
      </c>
      <c r="B262" s="4" t="s">
        <f>=HYPERLINK("https://leilaoonline.net/lote/detalhe/244381", " Pelucia Minie com cama Ano 1999 Medidas aproximadas 0,32 x 0,15 A pilha, não testado funcionamento 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200,00</t>
        </is>
      </c>
      <c r="F262" s="4" t="inlineStr">
        <is>
          <t>50.00</t>
        </is>
      </c>
    </row>
    <row collapsed="false" customFormat="false" customHeight="false" hidden="false" ht="12.1" outlineLevel="0" r="263">
      <c r="A263" s="5" t="s">
        <f>=HYPERLINK("https://leilaoonline.net/lote/detalhe/244347", "327")</f>
      </c>
      <c r="B263" s="4" t="s">
        <f>=HYPERLINK("https://leilaoonline.net/lote/detalhe/244347", " Trem Antigo Marklin decada 50 / 60 - Elétrico Maquete em ótimo estado de conservação. Diversas pecas, vagões, trilhos, objetos.")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8.000,00</t>
        </is>
      </c>
      <c r="F263" s="4" t="inlineStr">
        <is>
          <t>200.00</t>
        </is>
      </c>
    </row>
    <row collapsed="false" customFormat="false" customHeight="false" hidden="false" ht="12.1" outlineLevel="0" r="264">
      <c r="A264" s="5" t="s">
        <f>=HYPERLINK("https://leilaoonline.net/lote/detalhe/244379", "328")</f>
      </c>
      <c r="B264" s="4" t="s">
        <f>=HYPERLINK("https://leilaoonline.net/lote/detalhe/244379", " Lote com 4 bonecas (2 com roupa e 2 sem roupa)")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150,00</t>
        </is>
      </c>
      <c r="F264" s="4" t="inlineStr">
        <is>
          <t>20.00</t>
        </is>
      </c>
    </row>
    <row collapsed="false" customFormat="false" customHeight="false" hidden="false" ht="12.1" outlineLevel="0" r="265">
      <c r="A265" s="5" t="s">
        <f>=HYPERLINK("https://leilaoonline.net/lote/detalhe/244378", "329")</f>
      </c>
      <c r="B265" s="4" t="s">
        <f>=HYPERLINK("https://leilaoonline.net/lote/detalhe/244378", " Video Game Antigo Gemini e Vídeo game system - ano 1983")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200,00</t>
        </is>
      </c>
      <c r="F265" s="4" t="inlineStr">
        <is>
          <t>20.00</t>
        </is>
      </c>
    </row>
    <row collapsed="false" customFormat="false" customHeight="false" hidden="false" ht="12.1" outlineLevel="0" r="266">
      <c r="A266" s="5" t="s">
        <f>=HYPERLINK("https://leilaoonline.net/lote/detalhe/244375", "330")</f>
      </c>
      <c r="B266" s="4" t="s">
        <f>=HYPERLINK("https://leilaoonline.net/lote/detalhe/244375", " Video Game Nintendo 64 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200,00</t>
        </is>
      </c>
      <c r="F266" s="4" t="inlineStr">
        <is>
          <t>50.00</t>
        </is>
      </c>
    </row>
    <row collapsed="false" customFormat="false" customHeight="false" hidden="false" ht="12.1" outlineLevel="0" r="267">
      <c r="A267" s="5" t="s">
        <f>=HYPERLINK("https://leilaoonline.net/lote/detalhe/244380", "331")</f>
      </c>
      <c r="B267" s="4" t="s">
        <f>=HYPERLINK("https://leilaoonline.net/lote/detalhe/244380", " Video Game Playstatio 1 / Sony")</f>
      </c>
      <c r="C267" s="4" t="inlineStr">
        <is>
          <t>Não vendido</t>
        </is>
      </c>
      <c r="D267" s="4" t="inlineStr">
        <is>
          <t>0</t>
        </is>
      </c>
      <c r="E267" s="5" t="inlineStr">
        <is>
          <t>300,00</t>
        </is>
      </c>
      <c r="F267" s="4" t="inlineStr">
        <is>
          <t>50.00</t>
        </is>
      </c>
    </row>
    <row collapsed="false" customFormat="false" customHeight="false" hidden="false" ht="12.1" outlineLevel="0" r="268">
      <c r="A268" s="5" t="s">
        <f>=HYPERLINK("https://leilaoonline.net/lote/detalhe/244372", "332")</f>
      </c>
      <c r="B268" s="4" t="s">
        <f>=HYPERLINK("https://leilaoonline.net/lote/detalhe/244372", " Vídeo Game Play Station 1 portátil/ Sony / com cartão de memória ")</f>
      </c>
      <c r="C268" s="4" t="inlineStr">
        <is>
          <t>Não vendido</t>
        </is>
      </c>
      <c r="D268" s="4" t="inlineStr">
        <is>
          <t>0</t>
        </is>
      </c>
      <c r="E268" s="5" t="inlineStr">
        <is>
          <t>250,00</t>
        </is>
      </c>
      <c r="F268" s="4" t="inlineStr">
        <is>
          <t>30.00</t>
        </is>
      </c>
    </row>
    <row collapsed="false" customFormat="false" customHeight="false" hidden="false" ht="12.1" outlineLevel="0" r="269">
      <c r="A269" s="5" t="s">
        <f>=HYPERLINK("https://leilaoonline.net/lote/detalhe/244377", "333")</f>
      </c>
      <c r="B269" s="4" t="s">
        <f>=HYPERLINK("https://leilaoonline.net/lote/detalhe/244377", " Hélice Tripa Hartzell de avião .duraluminio aeronáutico Medida de cada pa - 1 metro Medida do conjunto do diametro 2 metros Peso aproximado do conjunto - 50 kg")</f>
      </c>
      <c r="C269" s="4" t="inlineStr">
        <is>
          <t>Não vendido</t>
        </is>
      </c>
      <c r="D269" s="4" t="inlineStr">
        <is>
          <t>0</t>
        </is>
      </c>
      <c r="E269" s="5" t="inlineStr">
        <is>
          <t>9.000,00</t>
        </is>
      </c>
      <c r="F269" s="4" t="inlineStr">
        <is>
          <t>300.00</t>
        </is>
      </c>
    </row>
    <row collapsed="false" customFormat="false" customHeight="false" hidden="false" ht="12.1" outlineLevel="0" r="270">
      <c r="A270" s="5" t="s">
        <f>=HYPERLINK("https://leilaoonline.net/lote/detalhe/244376", "334")</f>
      </c>
      <c r="B270" s="4" t="s">
        <f>=HYPERLINK("https://leilaoonline.net/lote/detalhe/244376", " Pa de Helice Hartzell de avião. Duraluminio Aeronáutico Medida aproximada 1 metro")</f>
      </c>
      <c r="C270" s="4" t="inlineStr">
        <is>
          <t>Não vendido</t>
        </is>
      </c>
      <c r="D270" s="4" t="inlineStr">
        <is>
          <t>0</t>
        </is>
      </c>
      <c r="E270" s="5" t="inlineStr">
        <is>
          <t>1.800,00</t>
        </is>
      </c>
      <c r="F270" s="4" t="inlineStr">
        <is>
          <t>100.00</t>
        </is>
      </c>
    </row>
    <row collapsed="false" customFormat="false" customHeight="false" hidden="false" ht="12.1" outlineLevel="0" r="271">
      <c r="A271" s="5" t="s">
        <f>=HYPERLINK("https://leilaoonline.net/lote/detalhe/244364", "336")</f>
      </c>
      <c r="B271" s="4" t="s">
        <f>=HYPERLINK("https://leilaoonline.net/lote/detalhe/244364", " Compacto vinil em quadro de vidro Michel Jackson Thriller")</f>
      </c>
      <c r="C271" s="4" t="inlineStr">
        <is>
          <t>Não vendido</t>
        </is>
      </c>
      <c r="D271" s="4" t="inlineStr">
        <is>
          <t>0</t>
        </is>
      </c>
      <c r="E271" s="5" t="inlineStr">
        <is>
          <t>150,00</t>
        </is>
      </c>
      <c r="F271" s="4" t="inlineStr">
        <is>
          <t>20.00</t>
        </is>
      </c>
    </row>
    <row collapsed="false" customFormat="false" customHeight="false" hidden="false" ht="12.1" outlineLevel="0" r="272">
      <c r="A272" s="5" t="s">
        <f>=HYPERLINK("https://leilaoonline.net/lote/detalhe/244345", "337")</f>
      </c>
      <c r="B272" s="4" t="s">
        <f>=HYPERLINK("https://leilaoonline.net/lote/detalhe/244345", " Capa calendário pinup / emoldurado quadro vidro ano 1956")</f>
      </c>
      <c r="C272" s="4" t="inlineStr">
        <is>
          <t>Não vendido</t>
        </is>
      </c>
      <c r="D272" s="4" t="inlineStr">
        <is>
          <t>0</t>
        </is>
      </c>
      <c r="E272" s="5" t="inlineStr">
        <is>
          <t>100,00</t>
        </is>
      </c>
      <c r="F272" s="4" t="inlineStr">
        <is>
          <t>20.00</t>
        </is>
      </c>
    </row>
    <row collapsed="false" customFormat="false" customHeight="false" hidden="false" ht="12.1" outlineLevel="0" r="273">
      <c r="A273" s="5" t="s">
        <f>=HYPERLINK("https://leilaoonline.net/lote/detalhe/244367", "338")</f>
      </c>
      <c r="B273" s="4" t="s">
        <f>=HYPERLINK("https://leilaoonline.net/lote/detalhe/244367", " Calendario Pinup / emoldurado quadro de vidro ano 1956 / Janeiro")</f>
      </c>
      <c r="C273" s="4" t="inlineStr">
        <is>
          <t>Não vendido</t>
        </is>
      </c>
      <c r="D273" s="4" t="inlineStr">
        <is>
          <t>0</t>
        </is>
      </c>
      <c r="E273" s="5" t="inlineStr">
        <is>
          <t>100,00</t>
        </is>
      </c>
      <c r="F273" s="4" t="inlineStr">
        <is>
          <t>10.00</t>
        </is>
      </c>
    </row>
    <row collapsed="false" customFormat="false" customHeight="false" hidden="false" ht="12.1" outlineLevel="0" r="274">
      <c r="A274" s="5" t="s">
        <f>=HYPERLINK("https://leilaoonline.net/lote/detalhe/244344", "339")</f>
      </c>
      <c r="B274" s="4" t="s">
        <f>=HYPERLINK("https://leilaoonline.net/lote/detalhe/244344", " Calendario Pinup / emoldurado vidro ano 1956 / Novembro")</f>
      </c>
      <c r="C274" s="4" t="inlineStr">
        <is>
          <t>Não vendido</t>
        </is>
      </c>
      <c r="D274" s="4" t="inlineStr">
        <is>
          <t>0</t>
        </is>
      </c>
      <c r="E274" s="5" t="inlineStr">
        <is>
          <t>100,00</t>
        </is>
      </c>
      <c r="F274" s="4" t="inlineStr">
        <is>
          <t>10.00</t>
        </is>
      </c>
    </row>
    <row collapsed="false" customFormat="false" customHeight="false" hidden="false" ht="12.1" outlineLevel="0" r="275">
      <c r="A275" s="5" t="s">
        <f>=HYPERLINK("https://leilaoonline.net/lote/detalhe/244357", "340")</f>
      </c>
      <c r="B275" s="4" t="s">
        <f>=HYPERLINK("https://leilaoonline.net/lote/detalhe/244357", " Calendario Pinup / emoldurado em vidro ano 1956 / Setembro")</f>
      </c>
      <c r="C275" s="4" t="inlineStr">
        <is>
          <t>Não vendido</t>
        </is>
      </c>
      <c r="D275" s="4" t="inlineStr">
        <is>
          <t>0</t>
        </is>
      </c>
      <c r="E275" s="5" t="inlineStr">
        <is>
          <t>100,00</t>
        </is>
      </c>
      <c r="F275" s="4" t="inlineStr">
        <is>
          <t>10.00</t>
        </is>
      </c>
    </row>
    <row collapsed="false" customFormat="false" customHeight="false" hidden="false" ht="12.1" outlineLevel="0" r="276">
      <c r="A276" s="5" t="s">
        <f>=HYPERLINK("https://leilaoonline.net/lote/detalhe/244358", "341")</f>
      </c>
      <c r="B276" s="4" t="s">
        <f>=HYPERLINK("https://leilaoonline.net/lote/detalhe/244358", " Calendario Pinup / emoldurado em vidro ano 1956 / Outubro ")</f>
      </c>
      <c r="C276" s="4" t="inlineStr">
        <is>
          <t>Não vendido</t>
        </is>
      </c>
      <c r="D276" s="4" t="inlineStr">
        <is>
          <t>0</t>
        </is>
      </c>
      <c r="E276" s="5" t="inlineStr">
        <is>
          <t>100,00</t>
        </is>
      </c>
      <c r="F276" s="4" t="inlineStr">
        <is>
          <t>10.00</t>
        </is>
      </c>
    </row>
    <row collapsed="false" customFormat="false" customHeight="false" hidden="false" ht="12.1" outlineLevel="0" r="277">
      <c r="A277" s="5" t="s">
        <f>=HYPERLINK("https://leilaoonline.net/lote/detalhe/244368", "342")</f>
      </c>
      <c r="B277" s="4" t="s">
        <f>=HYPERLINK("https://leilaoonline.net/lote/detalhe/244368", " Calendario Pinup / emoldurado em vidro ano 1956 / Agosto")</f>
      </c>
      <c r="C277" s="4" t="inlineStr">
        <is>
          <t>Não vendido</t>
        </is>
      </c>
      <c r="D277" s="4" t="inlineStr">
        <is>
          <t>0</t>
        </is>
      </c>
      <c r="E277" s="5" t="inlineStr">
        <is>
          <t>100,00</t>
        </is>
      </c>
      <c r="F277" s="4" t="inlineStr">
        <is>
          <t>10.00</t>
        </is>
      </c>
    </row>
    <row collapsed="false" customFormat="false" customHeight="false" hidden="false" ht="12.1" outlineLevel="0" r="278">
      <c r="A278" s="5" t="s">
        <f>=HYPERLINK("https://leilaoonline.net/lote/detalhe/244369", "343")</f>
      </c>
      <c r="B278" s="4" t="s">
        <f>=HYPERLINK("https://leilaoonline.net/lote/detalhe/244369", " Calendario Pinup / emoldurado em vidro ano 1956 / Julio")</f>
      </c>
      <c r="C278" s="4" t="inlineStr">
        <is>
          <t>Não vendido</t>
        </is>
      </c>
      <c r="D278" s="4" t="inlineStr">
        <is>
          <t>0</t>
        </is>
      </c>
      <c r="E278" s="5" t="inlineStr">
        <is>
          <t>100,00</t>
        </is>
      </c>
      <c r="F278" s="4" t="inlineStr">
        <is>
          <t>10.00</t>
        </is>
      </c>
    </row>
    <row collapsed="false" customFormat="false" customHeight="false" hidden="false" ht="12.1" outlineLevel="0" r="279">
      <c r="A279" s="5" t="s">
        <f>=HYPERLINK("https://leilaoonline.net/lote/detalhe/244343", "344")</f>
      </c>
      <c r="B279" s="4" t="s">
        <f>=HYPERLINK("https://leilaoonline.net/lote/detalhe/244343", " Calendario Pinup / emoldurado em vidro ano 1956 / junho")</f>
      </c>
      <c r="C279" s="4" t="inlineStr">
        <is>
          <t>Não vendido</t>
        </is>
      </c>
      <c r="D279" s="4" t="inlineStr">
        <is>
          <t>0</t>
        </is>
      </c>
      <c r="E279" s="5" t="inlineStr">
        <is>
          <t>100,00</t>
        </is>
      </c>
      <c r="F279" s="4" t="inlineStr">
        <is>
          <t>10.00</t>
        </is>
      </c>
    </row>
    <row collapsed="false" customFormat="false" customHeight="false" hidden="false" ht="12.1" outlineLevel="0" r="280">
      <c r="A280" s="5" t="s">
        <f>=HYPERLINK("https://leilaoonline.net/lote/detalhe/244352", "345")</f>
      </c>
      <c r="B280" s="4" t="s">
        <f>=HYPERLINK("https://leilaoonline.net/lote/detalhe/244352", " Calendario Pinup / emoldurado em vidro ano 1956 / maio")</f>
      </c>
      <c r="C280" s="4" t="inlineStr">
        <is>
          <t>Não vendido</t>
        </is>
      </c>
      <c r="D280" s="4" t="inlineStr">
        <is>
          <t>0</t>
        </is>
      </c>
      <c r="E280" s="5" t="inlineStr">
        <is>
          <t>100,00</t>
        </is>
      </c>
      <c r="F280" s="4" t="inlineStr">
        <is>
          <t>10.00</t>
        </is>
      </c>
    </row>
    <row collapsed="false" customFormat="false" customHeight="false" hidden="false" ht="12.1" outlineLevel="0" r="281">
      <c r="A281" s="5" t="s">
        <f>=HYPERLINK("https://leilaoonline.net/lote/detalhe/244392", "346")</f>
      </c>
      <c r="B281" s="4" t="s">
        <f>=HYPERLINK("https://leilaoonline.net/lote/detalhe/244392", " Calendario Pinup / emoldurado em vidro ano 1956 / Março ")</f>
      </c>
      <c r="C281" s="4" t="inlineStr">
        <is>
          <t>Não vendido</t>
        </is>
      </c>
      <c r="D281" s="4" t="inlineStr">
        <is>
          <t>0</t>
        </is>
      </c>
      <c r="E281" s="5" t="inlineStr">
        <is>
          <t>100,00</t>
        </is>
      </c>
      <c r="F281" s="4" t="inlineStr">
        <is>
          <t>10.00</t>
        </is>
      </c>
    </row>
    <row collapsed="false" customFormat="false" customHeight="false" hidden="false" ht="12.1" outlineLevel="0" r="282">
      <c r="A282" s="5" t="s">
        <f>=HYPERLINK("https://leilaoonline.net/lote/detalhe/244400", "347")</f>
      </c>
      <c r="B282" s="4" t="s">
        <f>=HYPERLINK("https://leilaoonline.net/lote/detalhe/244400", " Calendario Pinup / emoldurado em vidro ano 1956 / Fevereiro")</f>
      </c>
      <c r="C282" s="4" t="inlineStr">
        <is>
          <t>Não vendido</t>
        </is>
      </c>
      <c r="D282" s="4" t="inlineStr">
        <is>
          <t>0</t>
        </is>
      </c>
      <c r="E282" s="5" t="inlineStr">
        <is>
          <t>100,00</t>
        </is>
      </c>
      <c r="F282" s="4" t="inlineStr">
        <is>
          <t>10.00</t>
        </is>
      </c>
    </row>
    <row collapsed="false" customFormat="false" customHeight="false" hidden="false" ht="12.1" outlineLevel="0" r="283">
      <c r="A283" s="5" t="s">
        <f>=HYPERLINK("https://leilaoonline.net/lote/detalhe/244398", "348")</f>
      </c>
      <c r="B283" s="4" t="s">
        <f>=HYPERLINK("https://leilaoonline.net/lote/detalhe/244398", " Placa Amarela AD 1958 Aluminio Ano - 1970 a 1990")</f>
      </c>
      <c r="C283" s="4" t="inlineStr">
        <is>
          <t>Não vendido</t>
        </is>
      </c>
      <c r="D283" s="4" t="inlineStr">
        <is>
          <t>0</t>
        </is>
      </c>
      <c r="E283" s="5" t="inlineStr">
        <is>
          <t>120,00</t>
        </is>
      </c>
      <c r="F283" s="4" t="inlineStr">
        <is>
          <t>10.00</t>
        </is>
      </c>
    </row>
    <row collapsed="false" customFormat="false" customHeight="false" hidden="false" ht="12.1" outlineLevel="0" r="284">
      <c r="A284" s="5" t="s">
        <f>=HYPERLINK("https://leilaoonline.net/lote/detalhe/244382", "349")</f>
      </c>
      <c r="B284" s="4" t="s">
        <f>=HYPERLINK("https://leilaoonline.net/lote/detalhe/244382", " Placa Amarela LP 8442 Ferro Ano - 1970 a 1990")</f>
      </c>
      <c r="C284" s="4" t="inlineStr">
        <is>
          <t>Não vendido</t>
        </is>
      </c>
      <c r="D284" s="4" t="inlineStr">
        <is>
          <t>0</t>
        </is>
      </c>
      <c r="E284" s="5" t="inlineStr">
        <is>
          <t>100,00</t>
        </is>
      </c>
      <c r="F284" s="4" t="inlineStr">
        <is>
          <t>10.00</t>
        </is>
      </c>
    </row>
    <row collapsed="false" customFormat="false" customHeight="false" hidden="false" ht="12.1" outlineLevel="0" r="285">
      <c r="A285" s="5" t="s">
        <f>=HYPERLINK("https://leilaoonline.net/lote/detalhe/244346", "350")</f>
      </c>
      <c r="B285" s="4" t="s">
        <f>=HYPERLINK("https://leilaoonline.net/lote/detalhe/244346", " Selo e envelope primeiro dia de circulação em quadro de vidro - Centenario de Nascimento de Hellen Keller - brasil - 28 julho  - ano 1980")</f>
      </c>
      <c r="C285" s="4" t="inlineStr">
        <is>
          <t>Não vendido</t>
        </is>
      </c>
      <c r="D285" s="4" t="inlineStr">
        <is>
          <t>0</t>
        </is>
      </c>
      <c r="E285" s="5" t="inlineStr">
        <is>
          <t>100,00</t>
        </is>
      </c>
      <c r="F285" s="4" t="inlineStr">
        <is>
          <t>10.00</t>
        </is>
      </c>
    </row>
    <row collapsed="false" customFormat="false" customHeight="false" hidden="false" ht="12.1" outlineLevel="0" r="286">
      <c r="A286" s="5" t="s">
        <f>=HYPERLINK("https://leilaoonline.net/lote/detalhe/244383", "351")</f>
      </c>
      <c r="B286" s="4" t="s">
        <f>=HYPERLINK("https://leilaoonline.net/lote/detalhe/244383", " Selo e envelope primeiro dia de circulação em quadro de vidro - 450 anos da Fundação de São Vicente - Brasil  - 3 junho - Ano 1982")</f>
      </c>
      <c r="C286" s="4" t="inlineStr">
        <is>
          <t>Não vendido</t>
        </is>
      </c>
      <c r="D286" s="4" t="inlineStr">
        <is>
          <t>0</t>
        </is>
      </c>
      <c r="E286" s="5" t="inlineStr">
        <is>
          <t>100,00</t>
        </is>
      </c>
      <c r="F286" s="4" t="inlineStr">
        <is>
          <t>10.00</t>
        </is>
      </c>
    </row>
    <row collapsed="false" customFormat="false" customHeight="false" hidden="false" ht="12.1" outlineLevel="0" r="287">
      <c r="A287" s="5" t="s">
        <f>=HYPERLINK("https://leilaoonline.net/lote/detalhe/244384", "352")</f>
      </c>
      <c r="B287" s="4" t="s">
        <f>=HYPERLINK("https://leilaoonline.net/lote/detalhe/244384", " Selo e envelope primeiro dia de circulação em quadro de vidro  - 50 anos da Nacionalização da Estarda de Ferro Madeira Mamore - Brasil - 10 julho  - Ano 1981")</f>
      </c>
      <c r="C287" s="4" t="inlineStr">
        <is>
          <t>Não vendido</t>
        </is>
      </c>
      <c r="D287" s="4" t="inlineStr">
        <is>
          <t>0</t>
        </is>
      </c>
      <c r="E287" s="5" t="inlineStr">
        <is>
          <t>100,00</t>
        </is>
      </c>
      <c r="F287" s="4" t="inlineStr">
        <is>
          <t>10.00</t>
        </is>
      </c>
    </row>
    <row collapsed="false" customFormat="false" customHeight="false" hidden="false" ht="12.1" outlineLevel="0" r="288">
      <c r="A288" s="5" t="s">
        <f>=HYPERLINK("https://leilaoonline.net/lote/detalhe/244385", "353")</f>
      </c>
      <c r="B288" s="4" t="s">
        <f>=HYPERLINK("https://leilaoonline.net/lote/detalhe/244385", " Selo e envelope primeiro dia de circulação em quadro de vidro  - Série Museus de Ciência  - Brasil - 18 de maio - Ano 1981")</f>
      </c>
      <c r="C288" s="4" t="inlineStr">
        <is>
          <t>Não vendido</t>
        </is>
      </c>
      <c r="D288" s="4" t="inlineStr">
        <is>
          <t>0</t>
        </is>
      </c>
      <c r="E288" s="5" t="inlineStr">
        <is>
          <t>100,00</t>
        </is>
      </c>
      <c r="F288" s="4" t="inlineStr">
        <is>
          <t>10.00</t>
        </is>
      </c>
    </row>
    <row collapsed="false" customFormat="false" customHeight="false" hidden="false" ht="12.1" outlineLevel="0" r="289">
      <c r="A289" s="5" t="s">
        <f>=HYPERLINK("https://leilaoonline.net/lote/detalhe/244348", "354")</f>
      </c>
      <c r="B289" s="4" t="s">
        <f>=HYPERLINK("https://leilaoonline.net/lote/detalhe/244348", " Selo e envelope primeiro dia de circulação em quadro de vidro  - 50 anos do Correio Aéreo Nacional - Brasil - 10 junho - Ano 1981")</f>
      </c>
      <c r="C289" s="4" t="inlineStr">
        <is>
          <t>Não vendido</t>
        </is>
      </c>
      <c r="D289" s="4" t="inlineStr">
        <is>
          <t>0</t>
        </is>
      </c>
      <c r="E289" s="5" t="inlineStr">
        <is>
          <t>100,00</t>
        </is>
      </c>
      <c r="F289" s="4" t="inlineStr">
        <is>
          <t>10.00</t>
        </is>
      </c>
    </row>
    <row collapsed="false" customFormat="false" customHeight="false" hidden="false" ht="12.1" outlineLevel="0" r="290">
      <c r="A290" s="5" t="s">
        <f>=HYPERLINK("https://leilaoonline.net/lote/detalhe/244387", "355")</f>
      </c>
      <c r="B290" s="4" t="s">
        <f>=HYPERLINK("https://leilaoonline.net/lote/detalhe/244387", " Selo e envelope primeiro dia de circulação em quadro de vidro  - Banco do Nordeste 1 agencia Fortaleza - Brasil - 7 junho  - Ano 1979")</f>
      </c>
      <c r="C290" s="4" t="inlineStr">
        <is>
          <t>Não vendido</t>
        </is>
      </c>
      <c r="D290" s="4" t="inlineStr">
        <is>
          <t>0</t>
        </is>
      </c>
      <c r="E290" s="5" t="inlineStr">
        <is>
          <t>100,00</t>
        </is>
      </c>
      <c r="F290" s="4" t="inlineStr">
        <is>
          <t>10.00</t>
        </is>
      </c>
    </row>
    <row collapsed="false" customFormat="false" customHeight="false" hidden="false" ht="12.1" outlineLevel="0" r="291">
      <c r="A291" s="5" t="s">
        <f>=HYPERLINK("https://leilaoonline.net/lote/detalhe/244386", "356")</f>
      </c>
      <c r="B291" s="4" t="s">
        <f>=HYPERLINK("https://leilaoonline.net/lote/detalhe/244386", " Relogio de ponto antigo a corda")</f>
      </c>
      <c r="C291" s="4" t="inlineStr">
        <is>
          <t>Não vendido</t>
        </is>
      </c>
      <c r="D291" s="4" t="inlineStr">
        <is>
          <t>0</t>
        </is>
      </c>
      <c r="E291" s="5" t="inlineStr">
        <is>
          <t>150,00</t>
        </is>
      </c>
      <c r="F291" s="4" t="inlineStr">
        <is>
          <t>20.00</t>
        </is>
      </c>
    </row>
    <row collapsed="false" customFormat="false" customHeight="false" hidden="false" ht="12.1" outlineLevel="0" r="292">
      <c r="A292" s="5" t="s">
        <f>=HYPERLINK("https://leilaoonline.net/lote/detalhe/244365", "357")</f>
      </c>
      <c r="B292" s="4" t="s">
        <f>=HYPERLINK("https://leilaoonline.net/lote/detalhe/244365", " Relogio de ponto antigo de ponto / Dimpep / a corda")</f>
      </c>
      <c r="C292" s="4" t="inlineStr">
        <is>
          <t>Não vendido</t>
        </is>
      </c>
      <c r="D292" s="4" t="inlineStr">
        <is>
          <t>0</t>
        </is>
      </c>
      <c r="E292" s="5" t="inlineStr">
        <is>
          <t>150,00</t>
        </is>
      </c>
      <c r="F292" s="4" t="inlineStr">
        <is>
          <t>20.00</t>
        </is>
      </c>
    </row>
    <row collapsed="false" customFormat="false" customHeight="false" hidden="false" ht="12.1" outlineLevel="0" r="293">
      <c r="A293" s="5" t="s">
        <f>=HYPERLINK("https://leilaoonline.net/lote/detalhe/244373", "358")</f>
      </c>
      <c r="B293" s="4" t="s">
        <f>=HYPERLINK("https://leilaoonline.net/lote/detalhe/244373", " Relógio de Ponto Antigo a corda")</f>
      </c>
      <c r="C293" s="4" t="inlineStr">
        <is>
          <t>Não vendido</t>
        </is>
      </c>
      <c r="D293" s="4" t="inlineStr">
        <is>
          <t>0</t>
        </is>
      </c>
      <c r="E293" s="5" t="inlineStr">
        <is>
          <t>180,00</t>
        </is>
      </c>
      <c r="F293" s="4" t="inlineStr">
        <is>
          <t>20.00</t>
        </is>
      </c>
    </row>
    <row collapsed="false" customFormat="false" customHeight="false" hidden="false" ht="12.1" outlineLevel="0" r="294">
      <c r="A294" s="5" t="s">
        <f>=HYPERLINK("https://leilaoonline.net/lote/detalhe/244356", "359")</f>
      </c>
      <c r="B294" s="4" t="s">
        <f>=HYPERLINK("https://leilaoonline.net/lote/detalhe/244356", " Relógio de Ponto Antigo a corda")</f>
      </c>
      <c r="C294" s="4" t="inlineStr">
        <is>
          <t>Não vendido</t>
        </is>
      </c>
      <c r="D294" s="4" t="inlineStr">
        <is>
          <t>0</t>
        </is>
      </c>
      <c r="E294" s="5" t="inlineStr">
        <is>
          <t>180,00</t>
        </is>
      </c>
      <c r="F294" s="4" t="inlineStr">
        <is>
          <t>20.00</t>
        </is>
      </c>
    </row>
    <row collapsed="false" customFormat="false" customHeight="false" hidden="false" ht="12.1" outlineLevel="0" r="295">
      <c r="A295" s="5" t="s">
        <f>=HYPERLINK("https://leilaoonline.net/lote/detalhe/244363", "360")</f>
      </c>
      <c r="B295" s="4" t="s">
        <f>=HYPERLINK("https://leilaoonline.net/lote/detalhe/244363", " Relogio de ponto antigo")</f>
      </c>
      <c r="C295" s="4" t="inlineStr">
        <is>
          <t>Não vendido</t>
        </is>
      </c>
      <c r="D295" s="4" t="inlineStr">
        <is>
          <t>0</t>
        </is>
      </c>
      <c r="E295" s="5" t="inlineStr">
        <is>
          <t>180,00</t>
        </is>
      </c>
      <c r="F295" s="4" t="inlineStr">
        <is>
          <t>20.00</t>
        </is>
      </c>
    </row>
    <row collapsed="false" customFormat="false" customHeight="false" hidden="false" ht="12.1" outlineLevel="0" r="296">
      <c r="A296" s="5" t="s">
        <f>=HYPERLINK("https://leilaoonline.net/lote/detalhe/244349", "361")</f>
      </c>
      <c r="B296" s="4" t="s">
        <f>=HYPERLINK("https://leilaoonline.net/lote/detalhe/244349", " Relogio de ponto antigo")</f>
      </c>
      <c r="C296" s="4" t="inlineStr">
        <is>
          <t>Não vendido</t>
        </is>
      </c>
      <c r="D296" s="4" t="inlineStr">
        <is>
          <t>0</t>
        </is>
      </c>
      <c r="E296" s="5" t="inlineStr">
        <is>
          <t>180,00</t>
        </is>
      </c>
      <c r="F296" s="4" t="inlineStr">
        <is>
          <t>20.00</t>
        </is>
      </c>
    </row>
    <row collapsed="false" customFormat="false" customHeight="false" hidden="false" ht="12.1" outlineLevel="0" r="297">
      <c r="A297" s="5" t="s">
        <f>=HYPERLINK("https://leilaoonline.net/lote/detalhe/244388", "362")</f>
      </c>
      <c r="B297" s="4" t="s">
        <f>=HYPERLINK("https://leilaoonline.net/lote/detalhe/244388", " Relógio de Ponto Antigo")</f>
      </c>
      <c r="C297" s="4" t="inlineStr">
        <is>
          <t>Não vendido</t>
        </is>
      </c>
      <c r="D297" s="4" t="inlineStr">
        <is>
          <t>0</t>
        </is>
      </c>
      <c r="E297" s="5" t="inlineStr">
        <is>
          <t>180,00</t>
        </is>
      </c>
      <c r="F297" s="4" t="inlineStr">
        <is>
          <t>20.00</t>
        </is>
      </c>
    </row>
    <row collapsed="false" customFormat="false" customHeight="false" hidden="false" ht="12.1" outlineLevel="0" r="298">
      <c r="A298" s="5" t="s">
        <f>=HYPERLINK("https://leilaoonline.net/lote/detalhe/244395", "363")</f>
      </c>
      <c r="B298" s="4" t="s">
        <f>=HYPERLINK("https://leilaoonline.net/lote/detalhe/244395", " Mesa de som Soundcraft / Signature 22 / Analogica 22 canais / funcionamento ")</f>
      </c>
      <c r="C298" s="4" t="inlineStr">
        <is>
          <t>Não vendido</t>
        </is>
      </c>
      <c r="D298" s="4" t="inlineStr">
        <is>
          <t>0</t>
        </is>
      </c>
      <c r="E298" s="5" t="inlineStr">
        <is>
          <t>3.800,00</t>
        </is>
      </c>
      <c r="F298" s="4" t="inlineStr">
        <is>
          <t>200.00</t>
        </is>
      </c>
    </row>
    <row collapsed="false" customFormat="false" customHeight="false" hidden="false" ht="12.1" outlineLevel="0" r="299">
      <c r="A299" s="5" t="s">
        <f>=HYPERLINK("https://leilaoonline.net/lote/detalhe/244389", "364")</f>
      </c>
      <c r="B299" s="4" t="s">
        <f>=HYPERLINK("https://leilaoonline.net/lote/detalhe/244389", " Cabeçote Baixo Meteoro 200 Watts")</f>
      </c>
      <c r="C299" s="4" t="inlineStr">
        <is>
          <t>Não vendido</t>
        </is>
      </c>
      <c r="D299" s="4" t="inlineStr">
        <is>
          <t>0</t>
        </is>
      </c>
      <c r="E299" s="5" t="inlineStr">
        <is>
          <t>1.800,00</t>
        </is>
      </c>
      <c r="F299" s="4" t="inlineStr">
        <is>
          <t>200.00</t>
        </is>
      </c>
    </row>
    <row collapsed="false" customFormat="false" customHeight="false" hidden="false" ht="12.1" outlineLevel="0" r="300">
      <c r="A300" s="5" t="s">
        <f>=HYPERLINK("https://leilaoonline.net/lote/detalhe/244390", "365")</f>
      </c>
      <c r="B300" s="4" t="s">
        <f>=HYPERLINK("https://leilaoonline.net/lote/detalhe/244390", " Lote com 7 porta copos assuntos medievais")</f>
      </c>
      <c r="C300" s="4" t="inlineStr">
        <is>
          <t>Não vendido</t>
        </is>
      </c>
      <c r="D300" s="4" t="inlineStr">
        <is>
          <t>0</t>
        </is>
      </c>
      <c r="E300" s="5" t="inlineStr">
        <is>
          <t>100,00</t>
        </is>
      </c>
      <c r="F300" s="4" t="inlineStr">
        <is>
          <t>20.00</t>
        </is>
      </c>
    </row>
    <row collapsed="false" customFormat="false" customHeight="false" hidden="false" ht="12.1" outlineLevel="0" r="301">
      <c r="A301" s="5" t="s">
        <f>=HYPERLINK("https://leilaoonline.net/lote/detalhe/244362", "366")</f>
      </c>
      <c r="B301" s="4" t="s">
        <f>=HYPERLINK("https://leilaoonline.net/lote/detalhe/244362", " Maçaneta porta em Bronze anos 50 Medida total 25 cm")</f>
      </c>
      <c r="C301" s="4" t="inlineStr">
        <is>
          <t>Não vendido</t>
        </is>
      </c>
      <c r="D301" s="4" t="inlineStr">
        <is>
          <t>0</t>
        </is>
      </c>
      <c r="E301" s="5" t="inlineStr">
        <is>
          <t>100,00</t>
        </is>
      </c>
      <c r="F301" s="4" t="inlineStr">
        <is>
          <t>20.00</t>
        </is>
      </c>
    </row>
    <row collapsed="false" customFormat="false" customHeight="false" hidden="false" ht="12.1" outlineLevel="0" r="302">
      <c r="A302" s="5" t="s">
        <f>=HYPERLINK("https://leilaoonline.net/lote/detalhe/244360", "367")</f>
      </c>
      <c r="B302" s="4" t="s">
        <f>=HYPERLINK("https://leilaoonline.net/lote/detalhe/244360", " 7 un. porta copos cerveja, assuntos diversos")</f>
      </c>
      <c r="C302" s="4" t="inlineStr">
        <is>
          <t>Não vendido</t>
        </is>
      </c>
      <c r="D302" s="4" t="inlineStr">
        <is>
          <t>0</t>
        </is>
      </c>
      <c r="E302" s="5" t="inlineStr">
        <is>
          <t>100,00</t>
        </is>
      </c>
      <c r="F302" s="4" t="inlineStr">
        <is>
          <t>20.00</t>
        </is>
      </c>
    </row>
    <row collapsed="false" customFormat="false" customHeight="false" hidden="false" ht="12.1" outlineLevel="0" r="303">
      <c r="A303" s="5" t="s">
        <f>=HYPERLINK("https://leilaoonline.net/lote/detalhe/244374", "368")</f>
      </c>
      <c r="B303" s="4" t="s">
        <f>=HYPERLINK("https://leilaoonline.net/lote/detalhe/244374", " 8 un. porta copos cerveja HB, assuntos diversos")</f>
      </c>
      <c r="C303" s="4" t="inlineStr">
        <is>
          <t>Não vendido</t>
        </is>
      </c>
      <c r="D303" s="4" t="inlineStr">
        <is>
          <t>0</t>
        </is>
      </c>
      <c r="E303" s="5" t="inlineStr">
        <is>
          <t>100,00</t>
        </is>
      </c>
      <c r="F303" s="4" t="inlineStr">
        <is>
          <t>20.00</t>
        </is>
      </c>
    </row>
    <row collapsed="false" customFormat="false" customHeight="false" hidden="false" ht="12.1" outlineLevel="0" r="304">
      <c r="A304" s="5" t="s">
        <f>=HYPERLINK("https://leilaoonline.net/lote/detalhe/244353", "369")</f>
      </c>
      <c r="B304" s="4" t="s">
        <f>=HYPERLINK("https://leilaoonline.net/lote/detalhe/244353", " 8 un. porta copos cerveja - assuntos diversos")</f>
      </c>
      <c r="C304" s="4" t="inlineStr">
        <is>
          <t>Não vendido</t>
        </is>
      </c>
      <c r="D304" s="4" t="inlineStr">
        <is>
          <t>0</t>
        </is>
      </c>
      <c r="E304" s="5" t="inlineStr">
        <is>
          <t>100,00</t>
        </is>
      </c>
      <c r="F304" s="4" t="inlineStr">
        <is>
          <t>20.00</t>
        </is>
      </c>
    </row>
    <row collapsed="false" customFormat="false" customHeight="false" hidden="false" ht="12.1" outlineLevel="0" r="305">
      <c r="A305" s="5" t="s">
        <f>=HYPERLINK("https://leilaoonline.net/lote/detalhe/244404", "370")</f>
      </c>
      <c r="B305" s="4" t="s">
        <f>=HYPERLINK("https://leilaoonline.net/lote/detalhe/244404", " 7 un. porta copos cerveja - assuntos diversos")</f>
      </c>
      <c r="C305" s="4" t="inlineStr">
        <is>
          <t>Não vendido</t>
        </is>
      </c>
      <c r="D305" s="4" t="inlineStr">
        <is>
          <t>0</t>
        </is>
      </c>
      <c r="E305" s="5" t="inlineStr">
        <is>
          <t>100,00</t>
        </is>
      </c>
      <c r="F305" s="4" t="inlineStr">
        <is>
          <t>20.00</t>
        </is>
      </c>
    </row>
    <row collapsed="false" customFormat="false" customHeight="false" hidden="false" ht="12.1" outlineLevel="0" r="306">
      <c r="A306" s="5" t="s">
        <f>=HYPERLINK("https://leilaoonline.net/lote/detalhe/244370", "371")</f>
      </c>
      <c r="B306" s="4" t="s">
        <f>=HYPERLINK("https://leilaoonline.net/lote/detalhe/244370", " 7 un. formas de sapatos antiga, em madeira")</f>
      </c>
      <c r="C306" s="4" t="inlineStr">
        <is>
          <t>Não vendido</t>
        </is>
      </c>
      <c r="D306" s="4" t="inlineStr">
        <is>
          <t>0</t>
        </is>
      </c>
      <c r="E306" s="5" t="inlineStr">
        <is>
          <t>100,00</t>
        </is>
      </c>
      <c r="F306" s="4" t="inlineStr">
        <is>
          <t>20.00</t>
        </is>
      </c>
    </row>
    <row collapsed="false" customFormat="false" customHeight="false" hidden="false" ht="12.1" outlineLevel="0" r="307">
      <c r="A307" s="5" t="s">
        <f>=HYPERLINK("https://leilaoonline.net/lote/detalhe/244359", "372")</f>
      </c>
      <c r="B307" s="4" t="s">
        <f>=HYPERLINK("https://leilaoonline.net/lote/detalhe/244359", " 8 un. formas de sapatos antiga, em madeira")</f>
      </c>
      <c r="C307" s="4" t="inlineStr">
        <is>
          <t>Não vendido</t>
        </is>
      </c>
      <c r="D307" s="4" t="inlineStr">
        <is>
          <t>0</t>
        </is>
      </c>
      <c r="E307" s="5" t="inlineStr">
        <is>
          <t>100,00</t>
        </is>
      </c>
      <c r="F307" s="4" t="inlineStr">
        <is>
          <t>20.00</t>
        </is>
      </c>
    </row>
    <row collapsed="false" customFormat="false" customHeight="false" hidden="false" ht="12.1" outlineLevel="0" r="308">
      <c r="A308" s="5" t="s">
        <f>=HYPERLINK("https://leilaoonline.net/lote/detalhe/244406", "373")</f>
      </c>
      <c r="B308" s="4" t="s">
        <f>=HYPERLINK("https://leilaoonline.net/lote/detalhe/244406", " 7 un . formas de sapatos antiga, em madeira")</f>
      </c>
      <c r="C308" s="4" t="inlineStr">
        <is>
          <t>Não vendido</t>
        </is>
      </c>
      <c r="D308" s="4" t="inlineStr">
        <is>
          <t>0</t>
        </is>
      </c>
      <c r="E308" s="5" t="inlineStr">
        <is>
          <t>100,00</t>
        </is>
      </c>
      <c r="F308" s="4" t="inlineStr">
        <is>
          <t>20.00</t>
        </is>
      </c>
    </row>
    <row collapsed="false" customFormat="false" customHeight="false" hidden="false" ht="12.1" outlineLevel="0" r="309">
      <c r="A309" s="5" t="s">
        <f>=HYPERLINK("https://leilaoonline.net/lote/detalhe/244366", "374")</f>
      </c>
      <c r="B309" s="4" t="s">
        <f>=HYPERLINK("https://leilaoonline.net/lote/detalhe/244366", " 5 un. formas de sapatos antiga, em madeira")</f>
      </c>
      <c r="C309" s="4" t="inlineStr">
        <is>
          <t>Não vendido</t>
        </is>
      </c>
      <c r="D309" s="4" t="inlineStr">
        <is>
          <t>0</t>
        </is>
      </c>
      <c r="E309" s="5" t="inlineStr">
        <is>
          <t>100,00</t>
        </is>
      </c>
      <c r="F309" s="4" t="inlineStr">
        <is>
          <t>20.00</t>
        </is>
      </c>
    </row>
    <row collapsed="false" customFormat="false" customHeight="false" hidden="false" ht="12.1" outlineLevel="0" r="310">
      <c r="A310" s="5" t="s">
        <f>=HYPERLINK("https://leilaoonline.net/lote/detalhe/244407", "375")</f>
      </c>
      <c r="B310" s="4" t="s">
        <f>=HYPERLINK("https://leilaoonline.net/lote/detalhe/244407", " Filmadora Sony digital Handycam / não testado funcionamento")</f>
      </c>
      <c r="C310" s="4" t="inlineStr">
        <is>
          <t>Não vendido</t>
        </is>
      </c>
      <c r="D310" s="4" t="inlineStr">
        <is>
          <t>0</t>
        </is>
      </c>
      <c r="E310" s="5" t="inlineStr">
        <is>
          <t>120,00</t>
        </is>
      </c>
      <c r="F310" s="4" t="inlineStr">
        <is>
          <t>10.00</t>
        </is>
      </c>
    </row>
    <row collapsed="false" customFormat="false" customHeight="false" hidden="false" ht="12.1" outlineLevel="0" r="311">
      <c r="A311" s="5" t="s">
        <f>=HYPERLINK("https://leilaoonline.net/lote/detalhe/244409", "376")</f>
      </c>
      <c r="B311" s="4" t="s">
        <f>=HYPERLINK("https://leilaoonline.net/lote/detalhe/244409", " Filmadora Sony Handycam XV. Color")</f>
      </c>
      <c r="C311" s="4" t="inlineStr">
        <is>
          <t>Não vendido</t>
        </is>
      </c>
      <c r="D311" s="4" t="inlineStr">
        <is>
          <t>0</t>
        </is>
      </c>
      <c r="E311" s="5" t="inlineStr">
        <is>
          <t>120,00</t>
        </is>
      </c>
      <c r="F311" s="4" t="inlineStr">
        <is>
          <t>10.00</t>
        </is>
      </c>
    </row>
    <row collapsed="false" customFormat="false" customHeight="false" hidden="false" ht="12.1" outlineLevel="0" r="312">
      <c r="A312" s="5" t="s">
        <f>=HYPERLINK("https://leilaoonline.net/lote/detalhe/244355", "377")</f>
      </c>
      <c r="B312" s="4" t="s">
        <f>=HYPERLINK("https://leilaoonline.net/lote/detalhe/244355", " Filmadora Sony Handycam vision")</f>
      </c>
      <c r="C312" s="4" t="inlineStr">
        <is>
          <t>Não vendido</t>
        </is>
      </c>
      <c r="D312" s="4" t="inlineStr">
        <is>
          <t>0</t>
        </is>
      </c>
      <c r="E312" s="5" t="inlineStr">
        <is>
          <t>120,00</t>
        </is>
      </c>
      <c r="F312" s="4" t="inlineStr">
        <is>
          <t>10.00</t>
        </is>
      </c>
    </row>
    <row collapsed="false" customFormat="false" customHeight="false" hidden="false" ht="12.1" outlineLevel="0" r="313">
      <c r="A313" s="5" t="s">
        <f>=HYPERLINK("https://leilaoonline.net/lote/detalhe/244405", "378")</f>
      </c>
      <c r="B313" s="4" t="s">
        <f>=HYPERLINK("https://leilaoonline.net/lote/detalhe/244405", " Filmadora Panasonic Palmcorder IQ ")</f>
      </c>
      <c r="C313" s="4" t="inlineStr">
        <is>
          <t>Não vendido</t>
        </is>
      </c>
      <c r="D313" s="4" t="inlineStr">
        <is>
          <t>0</t>
        </is>
      </c>
      <c r="E313" s="5" t="inlineStr">
        <is>
          <t>120,00</t>
        </is>
      </c>
      <c r="F313" s="4" t="inlineStr">
        <is>
          <t>10.00</t>
        </is>
      </c>
    </row>
    <row collapsed="false" customFormat="false" customHeight="false" hidden="false" ht="12.1" outlineLevel="0" r="314">
      <c r="A314" s="5" t="s">
        <f>=HYPERLINK("https://leilaoonline.net/lote/detalhe/244410", "379")</f>
      </c>
      <c r="B314" s="4" t="s">
        <f>=HYPERLINK("https://leilaoonline.net/lote/detalhe/244410", " Filmadora JVC Comoact VHS")</f>
      </c>
      <c r="C314" s="4" t="inlineStr">
        <is>
          <t>Não vendido</t>
        </is>
      </c>
      <c r="D314" s="4" t="inlineStr">
        <is>
          <t>0</t>
        </is>
      </c>
      <c r="E314" s="5" t="inlineStr">
        <is>
          <t>120,00</t>
        </is>
      </c>
      <c r="F314" s="4" t="inlineStr">
        <is>
          <t>10.00</t>
        </is>
      </c>
    </row>
    <row collapsed="false" customFormat="false" customHeight="false" hidden="false" ht="12.1" outlineLevel="0" r="315">
      <c r="A315" s="5" t="s">
        <f>=HYPERLINK("https://leilaoonline.net/lote/detalhe/244371", "380")</f>
      </c>
      <c r="B315" s="4" t="s">
        <f>=HYPERLINK("https://leilaoonline.net/lote/detalhe/244371", " Filmadora VideoMaker Gradiente")</f>
      </c>
      <c r="C315" s="4" t="inlineStr">
        <is>
          <t>Não vendido</t>
        </is>
      </c>
      <c r="D315" s="4" t="inlineStr">
        <is>
          <t>0</t>
        </is>
      </c>
      <c r="E315" s="5" t="inlineStr">
        <is>
          <t>120,00</t>
        </is>
      </c>
      <c r="F315" s="4" t="inlineStr">
        <is>
          <t>10.00</t>
        </is>
      </c>
    </row>
    <row collapsed="false" customFormat="false" customHeight="false" hidden="false" ht="12.1" outlineLevel="0" r="316">
      <c r="A316" s="5" t="s">
        <f>=HYPERLINK("https://leilaoonline.net/lote/detalhe/244350", "381")</f>
      </c>
      <c r="B316" s="4" t="s">
        <f>=HYPERLINK("https://leilaoonline.net/lote/detalhe/244350", " Mesa de gerador de caracteres Videonics  Digital Video Mixer")</f>
      </c>
      <c r="C316" s="4" t="inlineStr">
        <is>
          <t>Não vendido</t>
        </is>
      </c>
      <c r="D316" s="4" t="inlineStr">
        <is>
          <t>0</t>
        </is>
      </c>
      <c r="E316" s="5" t="inlineStr">
        <is>
          <t>750,00</t>
        </is>
      </c>
      <c r="F316" s="4" t="inlineStr">
        <is>
          <t>50.00</t>
        </is>
      </c>
    </row>
    <row collapsed="false" customFormat="false" customHeight="false" hidden="false" ht="12.1" outlineLevel="0" r="317">
      <c r="A317" s="5" t="s">
        <f>=HYPERLINK("https://leilaoonline.net/lote/detalhe/244397", "382")</f>
      </c>
      <c r="B317" s="4" t="s">
        <f>=HYPERLINK("https://leilaoonline.net/lote/detalhe/244397", " Antiga balanca Filizola 6 kg")</f>
      </c>
      <c r="C317" s="4" t="inlineStr">
        <is>
          <t>Não vendido</t>
        </is>
      </c>
      <c r="D317" s="4" t="inlineStr">
        <is>
          <t>0</t>
        </is>
      </c>
      <c r="E317" s="5" t="inlineStr">
        <is>
          <t>150,00</t>
        </is>
      </c>
      <c r="F317" s="4" t="inlineStr">
        <is>
          <t>20.00</t>
        </is>
      </c>
    </row>
    <row collapsed="false" customFormat="false" customHeight="false" hidden="false" ht="12.1" outlineLevel="0" r="318">
      <c r="A318" s="5" t="s">
        <f>=HYPERLINK("https://leilaoonline.net/lote/detalhe/244394", "383")</f>
      </c>
      <c r="B318" s="4" t="s">
        <f>=HYPERLINK("https://leilaoonline.net/lote/detalhe/244394", " Antiga balanca Filizola 6 kg")</f>
      </c>
      <c r="C318" s="4" t="inlineStr">
        <is>
          <t>Não vendido</t>
        </is>
      </c>
      <c r="D318" s="4" t="inlineStr">
        <is>
          <t>0</t>
        </is>
      </c>
      <c r="E318" s="5" t="inlineStr">
        <is>
          <t>150,00</t>
        </is>
      </c>
      <c r="F318" s="4" t="inlineStr">
        <is>
          <t>20.00</t>
        </is>
      </c>
    </row>
    <row collapsed="false" customFormat="false" customHeight="false" hidden="false" ht="12.1" outlineLevel="0" r="319">
      <c r="A319" s="5" t="s">
        <f>=HYPERLINK("https://leilaoonline.net/lote/detalhe/244391", "384")</f>
      </c>
      <c r="B319" s="4" t="s">
        <f>=HYPERLINK("https://leilaoonline.net/lote/detalhe/244391", " Antiga balança Maquinbal")</f>
      </c>
      <c r="C319" s="4" t="inlineStr">
        <is>
          <t>Não vendido</t>
        </is>
      </c>
      <c r="D319" s="4" t="inlineStr">
        <is>
          <t>0</t>
        </is>
      </c>
      <c r="E319" s="5" t="inlineStr">
        <is>
          <t>150,00</t>
        </is>
      </c>
      <c r="F319" s="4" t="inlineStr">
        <is>
          <t>20.00</t>
        </is>
      </c>
    </row>
    <row collapsed="false" customFormat="false" customHeight="false" hidden="false" ht="12.1" outlineLevel="0" r="320">
      <c r="A320" s="5" t="s">
        <f>=HYPERLINK("https://leilaoonline.net/lote/detalhe/244393", "385")</f>
      </c>
      <c r="B320" s="4" t="s">
        <f>=HYPERLINK("https://leilaoonline.net/lote/detalhe/244393", " Balança antiga")</f>
      </c>
      <c r="C320" s="4" t="inlineStr">
        <is>
          <t>Não vendido</t>
        </is>
      </c>
      <c r="D320" s="4" t="inlineStr">
        <is>
          <t>0</t>
        </is>
      </c>
      <c r="E320" s="5" t="inlineStr">
        <is>
          <t>150,00</t>
        </is>
      </c>
      <c r="F320" s="4" t="inlineStr">
        <is>
          <t>200.00</t>
        </is>
      </c>
    </row>
    <row collapsed="false" customFormat="false" customHeight="false" hidden="false" ht="12.1" outlineLevel="0" r="321">
      <c r="A321" s="5" t="s">
        <f>=HYPERLINK("https://leilaoonline.net/lote/detalhe/244399", "386")</f>
      </c>
      <c r="B321" s="4" t="s">
        <f>=HYPERLINK("https://leilaoonline.net/lote/detalhe/244399", " Pequena balança de cozinha Bender")</f>
      </c>
      <c r="C321" s="4" t="inlineStr">
        <is>
          <t>Não vendido</t>
        </is>
      </c>
      <c r="D321" s="4" t="inlineStr">
        <is>
          <t>0</t>
        </is>
      </c>
      <c r="E321" s="5" t="inlineStr">
        <is>
          <t>100,00</t>
        </is>
      </c>
      <c r="F321" s="4" t="inlineStr">
        <is>
          <t>10.00</t>
        </is>
      </c>
    </row>
    <row collapsed="false" customFormat="false" customHeight="false" hidden="false" ht="12.1" outlineLevel="0" r="322">
      <c r="A322" s="5" t="s">
        <f>=HYPERLINK("https://leilaoonline.net/lote/detalhe/244403", "387")</f>
      </c>
      <c r="B322" s="4" t="s">
        <f>=HYPERLINK("https://leilaoonline.net/lote/detalhe/244403", " Balança pediátrica antiga")</f>
      </c>
      <c r="C322" s="4" t="inlineStr">
        <is>
          <t>Não vendido</t>
        </is>
      </c>
      <c r="D322" s="4" t="inlineStr">
        <is>
          <t>0</t>
        </is>
      </c>
      <c r="E322" s="5" t="inlineStr">
        <is>
          <t>350,00</t>
        </is>
      </c>
      <c r="F322" s="4" t="inlineStr">
        <is>
          <t>30.00</t>
        </is>
      </c>
    </row>
    <row collapsed="false" customFormat="false" customHeight="false" hidden="false" ht="12.1" outlineLevel="0" r="323">
      <c r="A323" s="5" t="s">
        <f>=HYPERLINK("https://leilaoonline.net/lote/detalhe/244396", "388")</f>
      </c>
      <c r="B323" s="4" t="s">
        <f>=HYPERLINK("https://leilaoonline.net/lote/detalhe/244396", " Balanca antiga cozinha anos 60")</f>
      </c>
      <c r="C323" s="4" t="inlineStr">
        <is>
          <t>Não vendido</t>
        </is>
      </c>
      <c r="D323" s="4" t="inlineStr">
        <is>
          <t>0</t>
        </is>
      </c>
      <c r="E323" s="5" t="inlineStr">
        <is>
          <t>200,00</t>
        </is>
      </c>
      <c r="F323" s="4" t="inlineStr">
        <is>
          <t>20.00</t>
        </is>
      </c>
    </row>
    <row collapsed="false" customFormat="false" customHeight="false" hidden="false" ht="12.1" outlineLevel="0" r="324">
      <c r="A324" s="5" t="s">
        <f>=HYPERLINK("https://leilaoonline.net/lote/detalhe/244401", "389")</f>
      </c>
      <c r="B324" s="4" t="s">
        <f>=HYPERLINK("https://leilaoonline.net/lote/detalhe/244401", " Balança digital de precisão ")</f>
      </c>
      <c r="C324" s="4" t="inlineStr">
        <is>
          <t>Não vendido</t>
        </is>
      </c>
      <c r="D324" s="4" t="inlineStr">
        <is>
          <t>0</t>
        </is>
      </c>
      <c r="E324" s="5" t="inlineStr">
        <is>
          <t>750,00</t>
        </is>
      </c>
      <c r="F324" s="4" t="inlineStr">
        <is>
          <t>50.00</t>
        </is>
      </c>
    </row>
    <row collapsed="false" customFormat="false" customHeight="false" hidden="false" ht="12.1" outlineLevel="0" r="325">
      <c r="A325" s="5" t="s">
        <f>=HYPERLINK("https://leilaoonline.net/lote/detalhe/244351", "390")</f>
      </c>
      <c r="B325" s="4" t="s">
        <f>=HYPERLINK("https://leilaoonline.net/lote/detalhe/244351", " Par de cadeiras de ferro, estilo medieval")</f>
      </c>
      <c r="C325" s="4" t="inlineStr">
        <is>
          <t>Não vendido</t>
        </is>
      </c>
      <c r="D325" s="4" t="inlineStr">
        <is>
          <t>0</t>
        </is>
      </c>
      <c r="E325" s="5" t="inlineStr">
        <is>
          <t>3.800,00</t>
        </is>
      </c>
      <c r="F325" s="4" t="inlineStr">
        <is>
          <t>200.00</t>
        </is>
      </c>
    </row>
    <row collapsed="false" customFormat="false" customHeight="false" hidden="false" ht="12.1" outlineLevel="0" r="326">
      <c r="A326" s="5" t="s">
        <f>=HYPERLINK("https://leilaoonline.net/lote/detalhe/244354", "391")</f>
      </c>
      <c r="B326" s="4" t="s">
        <f>=HYPERLINK("https://leilaoonline.net/lote/detalhe/244354", " Antiga maquina de fazer frisos para carros antigos, diversos modelos de moldes acompanham. ")</f>
      </c>
      <c r="C326" s="4" t="inlineStr">
        <is>
          <t>Não vendido</t>
        </is>
      </c>
      <c r="D326" s="4" t="inlineStr">
        <is>
          <t>0</t>
        </is>
      </c>
      <c r="E326" s="5" t="inlineStr">
        <is>
          <t>3.000,00</t>
        </is>
      </c>
      <c r="F326" s="4" t="inlineStr">
        <is>
          <t>200.00</t>
        </is>
      </c>
    </row>
    <row collapsed="false" customFormat="false" customHeight="false" hidden="false" ht="12.1" outlineLevel="0" r="327">
      <c r="A327" s="5" t="s">
        <f>=HYPERLINK("https://leilaoonline.net/lote/detalhe/244402", "392")</f>
      </c>
      <c r="B327" s="4" t="s">
        <f>=HYPERLINK("https://leilaoonline.net/lote/detalhe/244402", " Antiga relogio de vazão de água Solanil Azul em fibra de vidro  Medidas Altura - 1,76 Largura - 0,43 Profundidade - 0,20")</f>
      </c>
      <c r="C327" s="4" t="inlineStr">
        <is>
          <t>Não vendido</t>
        </is>
      </c>
      <c r="D327" s="4" t="inlineStr">
        <is>
          <t>0</t>
        </is>
      </c>
      <c r="E327" s="5" t="inlineStr">
        <is>
          <t>1.000,00</t>
        </is>
      </c>
      <c r="F327" s="4" t="inlineStr">
        <is>
          <t>100.00</t>
        </is>
      </c>
    </row>
    <row collapsed="false" customFormat="false" customHeight="false" hidden="false" ht="12.1" outlineLevel="0" r="328">
      <c r="A328" s="5" t="s">
        <f>=HYPERLINK("https://leilaoonline.net/lote/detalhe/244408", "393")</f>
      </c>
      <c r="B328" s="4" t="s">
        <f>=HYPERLINK("https://leilaoonline.net/lote/detalhe/244408", " Coleção composta de 8 quadros com peças originais Honda 750 FOUR ")</f>
      </c>
      <c r="C328" s="4" t="inlineStr">
        <is>
          <t>Não vendido</t>
        </is>
      </c>
      <c r="D328" s="4" t="inlineStr">
        <is>
          <t>0</t>
        </is>
      </c>
      <c r="E328" s="5" t="inlineStr">
        <is>
          <t>10.000,00</t>
        </is>
      </c>
      <c r="F328" s="4" t="inlineStr">
        <is>
          <t>350.00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2026-09-02T16:38:06.00Z</dcterms:created>
  <dc:creator>Tellks Tecnologia</dc:creator>
  <cp:revision>0</cp:revision>
</cp:coreProperties>
</file>