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 - 14 TRATORES - COLHEDORAS - REBOQUES - MOTO BOMBAS - SUCATAS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=HYPERLINK("https://leilaoonline.net/lote/detalhe/243933", "6036")</f>
      </c>
      <c r="B11" s="4" t="s">
        <f>=HYPERLINK("https://leilaoonline.net/lote/detalhe/243933", "CAIXA D'ÁGUA APROX. 20X3 METROS. - S/FR. - LOC. PARAÍSO")</f>
      </c>
      <c r="C11" s="4" t="inlineStr">
        <is>
          <t>Vendido</t>
        </is>
      </c>
      <c r="D11" s="4" t="inlineStr">
        <is>
          <t>28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=HYPERLINK("https://leilaoonline.net/lote/detalhe/245655", "10058")</f>
      </c>
      <c r="B12" s="4" t="s">
        <f>=HYPERLINK("https://leilaoonline.net/lote/detalhe/245655", "GM S10 ADVANTAGE S; ANO 2011/2011; BRANCO; ÁLCOOL/GASOLINA. - FR9006002. - LOC. RIO BRILHANTE")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=HYPERLINK("https://leilaoonline.net/lote/detalhe/243934", "10077")</f>
      </c>
      <c r="B13" s="4" t="s">
        <f>=HYPERLINK("https://leilaoonline.net/lote/detalhe/243934", "COLHEDORA JOHN DEERE.- ANO 2014 - FR91518. - LOC. PARAÍSO")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=HYPERLINK("https://leilaoonline.net/lote/detalhe/243573", "10085")</f>
      </c>
      <c r="B14" s="4" t="s">
        <f>=HYPERLINK("https://leilaoonline.net/lote/detalhe/243573", "TRATOR CASE MX 260; ANO 2017. - FR188964. - LOC. DIAMANTE")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=HYPERLINK("https://leilaoonline.net/lote/detalhe/243920", "10087")</f>
      </c>
      <c r="B15" s="4" t="s">
        <f>=HYPERLINK("https://leilaoonline.net/lote/detalhe/243920", "CAMINHÃO VOLKSWAGEN 31.320 CNC 6X4; ANO 2010/2010; BRANCO; CARROCERIA BAZUKA. - FR88170. - LOC. GASA")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=HYPERLINK("https://leilaoonline.net/lote/detalhe/243921", "10088")</f>
      </c>
      <c r="B16" s="4" t="s">
        <f>=HYPERLINK("https://leilaoonline.net/lote/detalhe/243921", "CAMINHÃO VOLKSWAGEN 26.280 6X4; ANO 2012/2013; BRANCO; CARROCERIA TRANSBORDO ANTONIOSI ATA 12000 SC; ANO 2012. - FR88168/FR140407. - LOC. GASA")</f>
      </c>
      <c r="C16" s="4" t="inlineStr">
        <is>
          <t>Vendido</t>
        </is>
      </c>
      <c r="D16" s="4" t="inlineStr">
        <is>
          <t>36</t>
        </is>
      </c>
      <c r="E16" s="5" t="inlineStr">
        <is>
          <t>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=HYPERLINK("https://leilaoonline.net/lote/detalhe/243579", "10089")</f>
      </c>
      <c r="B17" s="4" t="s">
        <f>=HYPERLINK("https://leilaoonline.net/lote/detalhe/243579", "CAMINHÃO VOLKSWAGEN 31.320 CNC 6X4; ANO 2010/2010; BRANCO; CARROCERIA TRANSBORDO ANTONIOSI. - FR88173. - LOC. GASA")</f>
      </c>
      <c r="C17" s="4" t="inlineStr">
        <is>
          <t>Vendido</t>
        </is>
      </c>
      <c r="D17" s="4" t="inlineStr">
        <is>
          <t>74</t>
        </is>
      </c>
      <c r="E17" s="5" t="inlineStr">
        <is>
          <t>103.000,00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=HYPERLINK("https://leilaoonline.net/lote/detalhe/244285", "10142")</f>
      </c>
      <c r="B18" s="4" t="s">
        <f>=HYPERLINK("https://leilaoonline.net/lote/detalhe/244285", "CAMINHÃO MUNCK MERCEDES BENZ AXOR 3344 6X4; ANO 2014/2014; BRANCO. - FR10646. - LOC. SERRA")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270.000,00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=HYPERLINK("https://leilaoonline.net/lote/detalhe/244336", "10143")</f>
      </c>
      <c r="B19" s="4" t="s">
        <f>=HYPERLINK("https://leilaoonline.net/lote/detalhe/244336", "GRADE ARADORA 16 DISCOS - FABRICAÇÃO PRÓPRIA. - S/FR. - LOC. SERRA")</f>
      </c>
      <c r="C19" s="4" t="inlineStr">
        <is>
          <t>Vendido</t>
        </is>
      </c>
      <c r="D19" s="4" t="inlineStr">
        <is>
          <t>35</t>
        </is>
      </c>
      <c r="E19" s="5" t="inlineStr">
        <is>
          <t>15.300,00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=HYPERLINK("https://leilaoonline.net/lote/detalhe/244300", "10144")</f>
      </c>
      <c r="B20" s="4" t="s">
        <f>=HYPERLINK("https://leilaoonline.net/lote/detalhe/244300", "CAMINHÃO MUNCK MERCEDES BENZ AXOR 3344 6X4; ANO 2013/2013; BRANCO. - FR131234/FR134133. - LOC. SERRA")</f>
      </c>
      <c r="C20" s="4" t="inlineStr">
        <is>
          <t>Vendido</t>
        </is>
      </c>
      <c r="D20" s="4" t="inlineStr">
        <is>
          <t>49</t>
        </is>
      </c>
      <c r="E20" s="5" t="inlineStr">
        <is>
          <t>259.000,00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=HYPERLINK("https://leilaoonline.net/lote/detalhe/244290", "10145")</f>
      </c>
      <c r="B21" s="4" t="s">
        <f>=HYPERLINK("https://leilaoonline.net/lote/detalhe/244290", "TRATOR VALTRA BH 180; ANO 2013. - FR360744. - LOC. SERRA")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102.000,00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=HYPERLINK("https://leilaoonline.net/lote/detalhe/244317", "10146")</f>
      </c>
      <c r="B22" s="4" t="s">
        <f>=HYPERLINK("https://leilaoonline.net/lote/detalhe/244317", "TRATOR CASE MAGNUM 235; ANO 2013. - FR127018. - LOC. SERRA")</f>
      </c>
      <c r="C22" s="4" t="inlineStr">
        <is>
          <t>Vendido</t>
        </is>
      </c>
      <c r="D22" s="4" t="inlineStr">
        <is>
          <t>34</t>
        </is>
      </c>
      <c r="E22" s="5" t="inlineStr">
        <is>
          <t>91.000,00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=HYPERLINK("https://leilaoonline.net/lote/detalhe/244297", "10147")</f>
      </c>
      <c r="B23" s="4" t="s">
        <f>=HYPERLINK("https://leilaoonline.net/lote/detalhe/244297", "PLANTADORA ANTONIOSI DT1102. - ANO 2018 - FR20898. - LOC. SERRA")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=HYPERLINK("https://leilaoonline.net/lote/detalhe/244293", "10148")</f>
      </c>
      <c r="B24" s="4" t="s">
        <f>=HYPERLINK("https://leilaoonline.net/lote/detalhe/244293", "TRANSBORDO ANTONIOSI ATA 12000; ANO 2015. - FR135652. - LOC. ZANIN")</f>
      </c>
      <c r="C24" s="4" t="inlineStr">
        <is>
          <t>Vendido</t>
        </is>
      </c>
      <c r="D24" s="4" t="inlineStr">
        <is>
          <t>16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=HYPERLINK("https://leilaoonline.net/lote/detalhe/244273", "10149")</f>
      </c>
      <c r="B25" s="4" t="s">
        <f>=HYPERLINK("https://leilaoonline.net/lote/detalhe/244273", "TRATOR JOHN DEERE 7230J; ANO 2017. - SUCATEADO. - FR126107. - LOC. BONFIM")</f>
      </c>
      <c r="C25" s="4" t="inlineStr">
        <is>
          <t>Vendido</t>
        </is>
      </c>
      <c r="D25" s="4" t="inlineStr">
        <is>
          <t>50</t>
        </is>
      </c>
      <c r="E25" s="5" t="inlineStr">
        <is>
          <t>60.000,00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=HYPERLINK("https://leilaoonline.net/lote/detalhe/244321", "10150")</f>
      </c>
      <c r="B26" s="4" t="s">
        <f>=HYPERLINK("https://leilaoonline.net/lote/detalhe/244321", "APROX. 16 MÁQUINAS SOLDA E 1 ESMERIL. - S/FR. - LOC. BONFIM")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=HYPERLINK("https://leilaoonline.net/lote/detalhe/244280", "10151")</f>
      </c>
      <c r="B27" s="4" t="s">
        <f>=HYPERLINK("https://leilaoonline.net/lote/detalhe/244280", "  2 PARTES EQUIP. CIVEMASA STAC P500. - S/FR. - LOC. BONFIM")</f>
      </c>
      <c r="C27" s="4" t="inlineStr">
        <is>
          <t>Vendido</t>
        </is>
      </c>
      <c r="D27" s="4" t="inlineStr">
        <is>
          <t>7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=HYPERLINK("https://leilaoonline.net/lote/detalhe/244308", "10152")</f>
      </c>
      <c r="B28" s="4" t="s">
        <f>=HYPERLINK("https://leilaoonline.net/lote/detalhe/244308", " REBOQUE RANDONSP RQ CA; ANO 2010/2011; AZUL. - FR121481. - LOC. BONFIM")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=HYPERLINK("https://leilaoonline.net/lote/detalhe/244301", "10153")</f>
      </c>
      <c r="B29" s="4" t="s">
        <f>=HYPERLINK("https://leilaoonline.net/lote/detalhe/244301", "SEMI REBOQUE FACCHINI SRF TC; ANO 2015/2015; CINZA. - FR112658. - LOC. BONFIM")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67.000,00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=HYPERLINK("https://leilaoonline.net/lote/detalhe/244298", "10154")</f>
      </c>
      <c r="B30" s="4" t="s">
        <f>=HYPERLINK("https://leilaoonline.net/lote/detalhe/244298", "PLANTADORA SERMAG SMI 14.000 MULTIFUNCIONAL 2 LINHAS. - FR122260. - LOC. BONFIM")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=HYPERLINK("https://leilaoonline.net/lote/detalhe/244286", "10155")</f>
      </c>
      <c r="B31" s="4" t="s">
        <f>=HYPERLINK("https://leilaoonline.net/lote/detalhe/244286", "CARRETA DISTRIBUIDORA DE TORTA SOLLUS, ANO 2008 - FR122282. - LOC. BONFIM")</f>
      </c>
      <c r="C31" s="4" t="inlineStr">
        <is>
          <t>Vendido</t>
        </is>
      </c>
      <c r="D31" s="4" t="inlineStr">
        <is>
          <t>22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=HYPERLINK("https://leilaoonline.net/lote/detalhe/244322", "10156")</f>
      </c>
      <c r="B32" s="4" t="s">
        <f>=HYPERLINK("https://leilaoonline.net/lote/detalhe/244322", " TRANSBORDO ANTONIOSI ATA 10500; ANO 2010. - FR123793. - LOC. BONFIM")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=HYPERLINK("https://leilaoonline.net/lote/detalhe/244268", "10157")</f>
      </c>
      <c r="B33" s="4" t="s">
        <f>=HYPERLINK("https://leilaoonline.net/lote/detalhe/244268", "TRANSBORDO ANTONIOSI ATA 10500; ANO 2010. - S/FR. - LOC. BONFIM")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=HYPERLINK("https://leilaoonline.net/lote/detalhe/244271", "10158")</f>
      </c>
      <c r="B34" s="4" t="s">
        <f>=HYPERLINK("https://leilaoonline.net/lote/detalhe/244271", "TRANSBORDO ANTONIOSI ATA 10500; ANO 2010. - S/FR. - LOC. BONFIM")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=HYPERLINK("https://leilaoonline.net/lote/detalhe/244326", "10159")</f>
      </c>
      <c r="B35" s="4" t="s">
        <f>=HYPERLINK("https://leilaoonline.net/lote/detalhe/244326", "TRANSBORDO ANTONIOSI ATA 10500; ANO 2010. - S/FR. - LOC. BONFIM")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=HYPERLINK("https://leilaoonline.net/lote/detalhe/244277", "10160")</f>
      </c>
      <c r="B36" s="4" t="s">
        <f>=HYPERLINK("https://leilaoonline.net/lote/detalhe/244277", "TRANSBORDO ANTONIOSI. - S/FR. - LOC. BONFIM")</f>
      </c>
      <c r="C36" s="4" t="inlineStr">
        <is>
          <t>Vendido</t>
        </is>
      </c>
      <c r="D36" s="4" t="inlineStr">
        <is>
          <t>3</t>
        </is>
      </c>
      <c r="E36" s="5" t="inlineStr">
        <is>
          <t>12.000,00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=HYPERLINK("https://leilaoonline.net/lote/detalhe/244310", "10161")</f>
      </c>
      <c r="B37" s="4" t="s">
        <f>=HYPERLINK("https://leilaoonline.net/lote/detalhe/244310", "CARRETA DISTRIBUIDORA DE TORTA, ANO 2008 - FR122279. - LOC. BONFIM")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=HYPERLINK("https://leilaoonline.net/lote/detalhe/244295", "10162")</f>
      </c>
      <c r="B38" s="4" t="s">
        <f>=HYPERLINK("https://leilaoonline.net/lote/detalhe/244295", "PLANTADORA DMB, ANO 2007. - FR361016. - LOC. BONFIM")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=HYPERLINK("https://leilaoonline.net/lote/detalhe/244316", "10163")</f>
      </c>
      <c r="B39" s="4" t="s">
        <f>=HYPERLINK("https://leilaoonline.net/lote/detalhe/244316", "TRANSBORDO ANTONIOSI ATA 12000; ANO 2009. - FR123781. - LOC. BONFIM")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=HYPERLINK("https://leilaoonline.net/lote/detalhe/244325", "10164")</f>
      </c>
      <c r="B40" s="4" t="s">
        <f>=HYPERLINK("https://leilaoonline.net/lote/detalhe/244325", "TRANSBORDO ANTONIOSI, ANO 2018 - FR123906. - LOC. BONFIM")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=HYPERLINK("https://leilaoonline.net/lote/detalhe/244333", "10165")</f>
      </c>
      <c r="B41" s="4" t="s">
        <f>=HYPERLINK("https://leilaoonline.net/lote/detalhe/244333", "TRANSBORDO ANTONIOSI ATA 10500; ANO 2010. - FR123909. - LOC. BONFIM")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=HYPERLINK("https://leilaoonline.net/lote/detalhe/244275", "10166")</f>
      </c>
      <c r="B42" s="4" t="s">
        <f>=HYPERLINK("https://leilaoonline.net/lote/detalhe/244275", "TRATOR CASE PUMA 215; ANO 2017. - SUCATEADO. -  FR14802288. - LOC. SANTA ELISA")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49.000,00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=HYPERLINK("https://leilaoonline.net/lote/detalhe/244282", "10167")</f>
      </c>
      <c r="B43" s="4" t="s">
        <f>=HYPERLINK("https://leilaoonline.net/lote/detalhe/244282", "TRATOR CASE FARMALL 110; ANO 2017. - SUCATEADO. - FR14002152. - LOC. SANTA ELISA")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=HYPERLINK("https://leilaoonline.net/lote/detalhe/244294", "10168")</f>
      </c>
      <c r="B44" s="4" t="s">
        <f>=HYPERLINK("https://leilaoonline.net/lote/detalhe/244294", "TRATOR CASE FARMALL 110A; ANO 2016. - FR14002150. - LOC. SANTA ELISA")</f>
      </c>
      <c r="C44" s="4" t="inlineStr">
        <is>
          <t>Vendido</t>
        </is>
      </c>
      <c r="D44" s="4" t="inlineStr">
        <is>
          <t>26</t>
        </is>
      </c>
      <c r="E44" s="5" t="inlineStr">
        <is>
          <t>45.000,00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=HYPERLINK("https://leilaoonline.net/lote/detalhe/244306", "10169")</f>
      </c>
      <c r="B45" s="4" t="s">
        <f>=HYPERLINK("https://leilaoonline.net/lote/detalhe/244306", " ROÇADEIRA. - FR14003372. - LOC. SANTA ELISA")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=HYPERLINK("https://leilaoonline.net/lote/detalhe/244304", "10170")</f>
      </c>
      <c r="B46" s="4" t="s">
        <f>=HYPERLINK("https://leilaoonline.net/lote/detalhe/244304", "  1 MOTO BOMBA E 1 CAIXA DE ÓLEO. - S/FR. - LOC. SANTA ELISA")</f>
      </c>
      <c r="C46" s="4" t="inlineStr">
        <is>
          <t>Vendido</t>
        </is>
      </c>
      <c r="D46" s="4" t="inlineStr">
        <is>
          <t>3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=HYPERLINK("https://leilaoonline.net/lote/detalhe/244332", "10171")</f>
      </c>
      <c r="B47" s="4" t="s">
        <f>=HYPERLINK("https://leilaoonline.net/lote/detalhe/244332", "  3 ROSCAS SEM FIM E 3 COCHOS. - S/FR. - LOC. SANTA ELISA")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=HYPERLINK("https://leilaoonline.net/lote/detalhe/244307", "10172")</f>
      </c>
      <c r="B48" s="4" t="s">
        <f>=HYPERLINK("https://leilaoonline.net/lote/detalhe/244307", "CARRETA BAZUKA. - FR13003128. - LOC. MB")</f>
      </c>
      <c r="C48" s="4" t="inlineStr">
        <is>
          <t>Vendido</t>
        </is>
      </c>
      <c r="D48" s="4" t="inlineStr">
        <is>
          <t>24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=HYPERLINK("https://leilaoonline.net/lote/detalhe/244318", "10173")</f>
      </c>
      <c r="B49" s="4" t="s">
        <f>=HYPERLINK("https://leilaoonline.net/lote/detalhe/244318", "REBOQUE RODOVIARIA RQ CI HI; ANO 1995/1995; VERDE; COM MOTO BOMBA E HIDROROLL. - FR11004325/FR13003007/FR13005016. - LOC. MB")</f>
      </c>
      <c r="C49" s="4" t="inlineStr">
        <is>
          <t>Vendido</t>
        </is>
      </c>
      <c r="D49" s="4" t="inlineStr">
        <is>
          <t>56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=HYPERLINK("https://leilaoonline.net/lote/detalhe/244320", "10174")</f>
      </c>
      <c r="B50" s="4" t="s">
        <f>=HYPERLINK("https://leilaoonline.net/lote/detalhe/244320", " HIDROROLL COM MANGUEIRA. - FR13003028. - LOC. MB")</f>
      </c>
      <c r="C50" s="4" t="inlineStr">
        <is>
          <t>Vendido</t>
        </is>
      </c>
      <c r="D50" s="4" t="inlineStr">
        <is>
          <t>20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=HYPERLINK("https://leilaoonline.net/lote/detalhe/244281", "10175")</f>
      </c>
      <c r="B51" s="4" t="s">
        <f>=HYPERLINK("https://leilaoonline.net/lote/detalhe/244281", " MOTO BOMBA. - FR13005011. - LOC. MB")</f>
      </c>
      <c r="C51" s="4" t="inlineStr">
        <is>
          <t>Vendido</t>
        </is>
      </c>
      <c r="D51" s="4" t="inlineStr">
        <is>
          <t>17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=HYPERLINK("https://leilaoonline.net/lote/detalhe/244287", "10176")</f>
      </c>
      <c r="B52" s="4" t="s">
        <f>=HYPERLINK("https://leilaoonline.net/lote/detalhe/244287", " MOTO BOMBA. - FR13005007. - LOC. MB")</f>
      </c>
      <c r="C52" s="4" t="inlineStr">
        <is>
          <t>Vendido</t>
        </is>
      </c>
      <c r="D52" s="4" t="inlineStr">
        <is>
          <t>24</t>
        </is>
      </c>
      <c r="E52" s="5" t="inlineStr">
        <is>
          <t>16.500,00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=HYPERLINK("https://leilaoonline.net/lote/detalhe/244288", "10177")</f>
      </c>
      <c r="B53" s="4" t="s">
        <f>=HYPERLINK("https://leilaoonline.net/lote/detalhe/244288", " MOTO BOMBA. - FR13005013. - LOC. MB")</f>
      </c>
      <c r="C53" s="4" t="inlineStr">
        <is>
          <t>Vendido</t>
        </is>
      </c>
      <c r="D53" s="4" t="inlineStr">
        <is>
          <t>23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=HYPERLINK("https://leilaoonline.net/lote/detalhe/244289", "10178")</f>
      </c>
      <c r="B54" s="4" t="s">
        <f>=HYPERLINK("https://leilaoonline.net/lote/detalhe/244289", " MOTO BOMBA. - FR13005002. - LOC. MB")</f>
      </c>
      <c r="C54" s="4" t="inlineStr">
        <is>
          <t>Vendido</t>
        </is>
      </c>
      <c r="D54" s="4" t="inlineStr">
        <is>
          <t>17</t>
        </is>
      </c>
      <c r="E54" s="5" t="inlineStr">
        <is>
          <t>13.000,00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=HYPERLINK("https://leilaoonline.net/lote/detalhe/244276", "10179")</f>
      </c>
      <c r="B55" s="4" t="s">
        <f>=HYPERLINK("https://leilaoonline.net/lote/detalhe/244276", " MOTO BOMBA. - FR13005006. - LOC. MB")</f>
      </c>
      <c r="C55" s="4" t="inlineStr">
        <is>
          <t>Vendido</t>
        </is>
      </c>
      <c r="D55" s="4" t="inlineStr">
        <is>
          <t>21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=HYPERLINK("https://leilaoonline.net/lote/detalhe/244279", "10181")</f>
      </c>
      <c r="B56" s="4" t="s">
        <f>=HYPERLINK("https://leilaoonline.net/lote/detalhe/244279", " REBOQUE GOYDO REG CAN; ANO 1999/1999; CINZA. -  COM ÁREA DE VIVENCIA GDE. - FR13004148. - LOC. MB")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24.000,00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=HYPERLINK("https://leilaoonline.net/lote/detalhe/244314", "10182")</f>
      </c>
      <c r="B57" s="4" t="s">
        <f>=HYPERLINK("https://leilaoonline.net/lote/detalhe/244314", " REBOQUE GOYDO REG CAN; ANO 1999/1999; CINZA. -  COM ÁREA DE VIVENCIA GDE. - FR13804146. - LOC. MB")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=HYPERLINK("https://leilaoonline.net/lote/detalhe/244305", "10183")</f>
      </c>
      <c r="B58" s="4" t="s">
        <f>=HYPERLINK("https://leilaoonline.net/lote/detalhe/244305", " HIDROROLL COM MANGUEIRA. - FR13003029. - LOC. MB")</f>
      </c>
      <c r="C58" s="4" t="inlineStr">
        <is>
          <t>Vendido</t>
        </is>
      </c>
      <c r="D58" s="4" t="inlineStr">
        <is>
          <t>33</t>
        </is>
      </c>
      <c r="E58" s="5" t="inlineStr">
        <is>
          <t>21.000,00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=HYPERLINK("https://leilaoonline.net/lote/detalhe/244278", "10184")</f>
      </c>
      <c r="B59" s="4" t="s">
        <f>=HYPERLINK("https://leilaoonline.net/lote/detalhe/244278", " HIDROROLL COM MANGUEIRA. - FR13003006. - LOC. MB")</f>
      </c>
      <c r="C59" s="4" t="inlineStr">
        <is>
          <t>Vendido</t>
        </is>
      </c>
      <c r="D59" s="4" t="inlineStr">
        <is>
          <t>39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=HYPERLINK("https://leilaoonline.net/lote/detalhe/244274", "10185")</f>
      </c>
      <c r="B60" s="4" t="s">
        <f>=HYPERLINK("https://leilaoonline.net/lote/detalhe/244274", " HIDROROLL COM MANGUEIRA. - FR13003005. - LOC. MB")</f>
      </c>
      <c r="C60" s="4" t="inlineStr">
        <is>
          <t>Vendido</t>
        </is>
      </c>
      <c r="D60" s="4" t="inlineStr">
        <is>
          <t>35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=HYPERLINK("https://leilaoonline.net/lote/detalhe/244269", "10186")</f>
      </c>
      <c r="B61" s="4" t="s">
        <f>=HYPERLINK("https://leilaoonline.net/lote/detalhe/244269", " REBOQUE FACCHINI RFRBC; ANO 1997/1997; CINZA. - FR13004118 - LOC. MB")</f>
      </c>
      <c r="C61" s="4" t="inlineStr">
        <is>
          <t>Vendido</t>
        </is>
      </c>
      <c r="D61" s="4" t="inlineStr">
        <is>
          <t>9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=HYPERLINK("https://leilaoonline.net/lote/detalhe/244328", "10187")</f>
      </c>
      <c r="B62" s="4" t="s">
        <f>=HYPERLINK("https://leilaoonline.net/lote/detalhe/244328", " CARROCERIA TANQUE GASCOM. - FR289495. - LOC. MB")</f>
      </c>
      <c r="C62" s="4" t="inlineStr">
        <is>
          <t>Vendido</t>
        </is>
      </c>
      <c r="D62" s="4" t="inlineStr">
        <is>
          <t>52</t>
        </is>
      </c>
      <c r="E62" s="5" t="inlineStr">
        <is>
          <t>42.000,00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=HYPERLINK("https://leilaoonline.net/lote/detalhe/244309", "10188")</f>
      </c>
      <c r="B63" s="4" t="s">
        <f>=HYPERLINK("https://leilaoonline.net/lote/detalhe/244309", " CARROCERIA TANQUE ANDRADE. - FR3070. - LOC. MB")</f>
      </c>
      <c r="C63" s="4" t="inlineStr">
        <is>
          <t>Vendido</t>
        </is>
      </c>
      <c r="D63" s="4" t="inlineStr">
        <is>
          <t>58</t>
        </is>
      </c>
      <c r="E63" s="5" t="inlineStr">
        <is>
          <t>50.500,00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=HYPERLINK("https://leilaoonline.net/lote/detalhe/244283", "10189")</f>
      </c>
      <c r="B64" s="4" t="s">
        <f>=HYPERLINK("https://leilaoonline.net/lote/detalhe/244283", " SEMI REBOQUE RANDON SR CA; ANO 2006/2007; VERDE. - FR11004296. - LOC. MB")</f>
      </c>
      <c r="C64" s="4" t="inlineStr">
        <is>
          <t>Vendido</t>
        </is>
      </c>
      <c r="D64" s="4" t="inlineStr">
        <is>
          <t>13</t>
        </is>
      </c>
      <c r="E64" s="5" t="inlineStr">
        <is>
          <t>27.000,00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=HYPERLINK("https://leilaoonline.net/lote/detalhe/244272", "10190")</f>
      </c>
      <c r="B65" s="4" t="s">
        <f>=HYPERLINK("https://leilaoonline.net/lote/detalhe/244272", " SEMI REBOQUE RANDON SR CA; ANO 2006/2007; VERDE. - FR11004294. - LOC. MB")</f>
      </c>
      <c r="C65" s="4" t="inlineStr">
        <is>
          <t>Vendido</t>
        </is>
      </c>
      <c r="D65" s="4" t="inlineStr">
        <is>
          <t>13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=HYPERLINK("https://leilaoonline.net/lote/detalhe/244313", "10191")</f>
      </c>
      <c r="B66" s="4" t="s">
        <f>=HYPERLINK("https://leilaoonline.net/lote/detalhe/244313", " SEMI REBOQUE RANDON SR CA; ANO 2006/2007; VERDE. - FR13004107. - LOC. MB")</f>
      </c>
      <c r="C66" s="4" t="inlineStr">
        <is>
          <t>Vendido</t>
        </is>
      </c>
      <c r="D66" s="4" t="inlineStr">
        <is>
          <t>14</t>
        </is>
      </c>
      <c r="E66" s="5" t="inlineStr">
        <is>
          <t>28.000,00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=HYPERLINK("https://leilaoonline.net/lote/detalhe/244303", "10192")</f>
      </c>
      <c r="B67" s="4" t="s">
        <f>=HYPERLINK("https://leilaoonline.net/lote/detalhe/244303", " GRADE CIVEMASA GVP; ANO 2012. - S/FR. - LOC. MB")</f>
      </c>
      <c r="C67" s="4" t="inlineStr">
        <is>
          <t>Vendido</t>
        </is>
      </c>
      <c r="D67" s="4" t="inlineStr">
        <is>
          <t>42</t>
        </is>
      </c>
      <c r="E67" s="5" t="inlineStr">
        <is>
          <t>51.000,00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=HYPERLINK("https://leilaoonline.net/lote/detalhe/244284", "10193")</f>
      </c>
      <c r="B68" s="4" t="s">
        <f>=HYPERLINK("https://leilaoonline.net/lote/detalhe/244284", " SUBSOLADOR CIVEMASA STAC; ANO 2012. - FR13003134. - LOC. MB")</f>
      </c>
      <c r="C68" s="4" t="inlineStr">
        <is>
          <t>Vendido</t>
        </is>
      </c>
      <c r="D68" s="4" t="inlineStr">
        <is>
          <t>66</t>
        </is>
      </c>
      <c r="E68" s="5" t="inlineStr">
        <is>
          <t>38.350,00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=HYPERLINK("https://leilaoonline.net/lote/detalhe/244291", "10194")</f>
      </c>
      <c r="B69" s="4" t="s">
        <f>=HYPERLINK("https://leilaoonline.net/lote/detalhe/244291", " COLHEDORA JOHN DEERE 3522; ANO 2011. - FR1002018. - LOC. MB")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=HYPERLINK("https://leilaoonline.net/lote/detalhe/244299", "10195")</f>
      </c>
      <c r="B70" s="4" t="s">
        <f>=HYPERLINK("https://leilaoonline.net/lote/detalhe/244299", " COLHEDORA JOHN DEERE 3522; ANO 2012. - FR13002060. - LOC. MB")</f>
      </c>
      <c r="C70" s="4" t="inlineStr">
        <is>
          <t>Vendido</t>
        </is>
      </c>
      <c r="D70" s="4" t="inlineStr">
        <is>
          <t>8</t>
        </is>
      </c>
      <c r="E70" s="5" t="inlineStr">
        <is>
          <t>17.000,00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=HYPERLINK("https://leilaoonline.net/lote/detalhe/244311", "10196")</f>
      </c>
      <c r="B71" s="4" t="s">
        <f>=HYPERLINK("https://leilaoonline.net/lote/detalhe/244311", " COLHEDORA JOHN DEERE 3522; ANO 2012. (SEM MOTOR). - FR9002008. - LOC. MB")</f>
      </c>
      <c r="C71" s="4" t="inlineStr">
        <is>
          <t>Vendido</t>
        </is>
      </c>
      <c r="D71" s="4" t="inlineStr">
        <is>
          <t>5</t>
        </is>
      </c>
      <c r="E71" s="5" t="inlineStr">
        <is>
          <t>14.000,00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=HYPERLINK("https://leilaoonline.net/lote/detalhe/244270", "10197")</f>
      </c>
      <c r="B72" s="4" t="s">
        <f>=HYPERLINK("https://leilaoonline.net/lote/detalhe/244270", " ARADO IKEDA. - FR13003188. - LOC. MB")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=HYPERLINK("https://leilaoonline.net/lote/detalhe/244324", "10198")</f>
      </c>
      <c r="B73" s="4" t="s">
        <f>=HYPERLINK("https://leilaoonline.net/lote/detalhe/244324", " COLHEDORA JOHN DEERE 3522; ANO 2014. (SEM MOTOR). - FR12802126. - LOC. MB")</f>
      </c>
      <c r="C73" s="4" t="inlineStr">
        <is>
          <t>Vendido</t>
        </is>
      </c>
      <c r="D73" s="4" t="inlineStr">
        <is>
          <t>3</t>
        </is>
      </c>
      <c r="E73" s="5" t="inlineStr">
        <is>
          <t>12.000,00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=HYPERLINK("https://leilaoonline.net/lote/detalhe/244302", "10199")</f>
      </c>
      <c r="B74" s="4" t="s">
        <f>=HYPERLINK("https://leilaoonline.net/lote/detalhe/244302", " CENTRIFUGA AÇÚCAR TGB 350. - PAT.CTBMD0004. - LOC. MB")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=HYPERLINK("https://leilaoonline.net/lote/detalhe/244296", "10200")</f>
      </c>
      <c r="B75" s="4" t="s">
        <f>=HYPERLINK("https://leilaoonline.net/lote/detalhe/244296", " MOTO BOMBA. - FR13005008. - LOC. MB")</f>
      </c>
      <c r="C75" s="4" t="inlineStr">
        <is>
          <t>Vendido</t>
        </is>
      </c>
      <c r="D75" s="4" t="inlineStr">
        <is>
          <t>28</t>
        </is>
      </c>
      <c r="E75" s="5" t="inlineStr">
        <is>
          <t>18.500,00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=HYPERLINK("https://leilaoonline.net/lote/detalhe/244312", "10201")</f>
      </c>
      <c r="B76" s="4" t="s">
        <f>=HYPERLINK("https://leilaoonline.net/lote/detalhe/244312", " MOTO BOMBA. - FR13005012. - LOC. MB")</f>
      </c>
      <c r="C76" s="4" t="inlineStr">
        <is>
          <t>Vendido</t>
        </is>
      </c>
      <c r="D76" s="4" t="inlineStr">
        <is>
          <t>25</t>
        </is>
      </c>
      <c r="E76" s="5" t="inlineStr">
        <is>
          <t>17.500,00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=HYPERLINK("https://leilaoonline.net/lote/detalhe/244337", "10202")</f>
      </c>
      <c r="B77" s="4" t="s">
        <f>=HYPERLINK("https://leilaoonline.net/lote/detalhe/244337", " CARRETA DE TRANSPORTE DE TUBOS. - FR13003169. - LOC. MB")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1.100,00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=HYPERLINK("https://leilaoonline.net/lote/detalhe/244335", "10203")</f>
      </c>
      <c r="B78" s="4" t="s">
        <f>=HYPERLINK("https://leilaoonline.net/lote/detalhe/244335", " RETROESCAVADEIRA CIVEMASA; MOD. RTC S 0404 - RTC3000. - S/FR. - LOC. MB")</f>
      </c>
      <c r="C78" s="4" t="inlineStr">
        <is>
          <t>Vendido</t>
        </is>
      </c>
      <c r="D78" s="4" t="inlineStr">
        <is>
          <t>39</t>
        </is>
      </c>
      <c r="E78" s="5" t="inlineStr">
        <is>
          <t>23.000,00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=HYPERLINK("https://leilaoonline.net/lote/detalhe/244292", "10204")</f>
      </c>
      <c r="B79" s="4" t="s">
        <f>=HYPERLINK("https://leilaoonline.net/lote/detalhe/244292", " MOTO BOMBA. - FR11005032. - LOC. VALE DO ROSÁRIO")</f>
      </c>
      <c r="C79" s="4" t="inlineStr">
        <is>
          <t>Vendido</t>
        </is>
      </c>
      <c r="D79" s="4" t="inlineStr">
        <is>
          <t>34</t>
        </is>
      </c>
      <c r="E79" s="5" t="inlineStr">
        <is>
          <t>21.500,00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=HYPERLINK("https://leilaoonline.net/lote/detalhe/244339", "10205")</f>
      </c>
      <c r="B80" s="4" t="s">
        <f>=HYPERLINK("https://leilaoonline.net/lote/detalhe/244339", " GRADE ARADORA COM 22 DISCOS. - FR11003371. - LOC. VALE DO ROSÁRIO")</f>
      </c>
      <c r="C80" s="4" t="inlineStr">
        <is>
          <t>Vendido</t>
        </is>
      </c>
      <c r="D80" s="4" t="inlineStr">
        <is>
          <t>9</t>
        </is>
      </c>
      <c r="E80" s="5" t="inlineStr">
        <is>
          <t>3.200,00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=HYPERLINK("https://leilaoonline.net/lote/detalhe/244315", "10206")</f>
      </c>
      <c r="B81" s="4" t="s">
        <f>=HYPERLINK("https://leilaoonline.net/lote/detalhe/244315", "  2 MOTORES ELÉTRICOS / 1 CAIXA DE INOX / 1 BASE / 1 BASE COM BOMBA / 3 CARCAÇAS DE BOMBA. - S/FR. - LOC. VALE DO ROSÁRIO")</f>
      </c>
      <c r="C81" s="4" t="inlineStr">
        <is>
          <t>Vendido</t>
        </is>
      </c>
      <c r="D81" s="4" t="inlineStr">
        <is>
          <t>31</t>
        </is>
      </c>
      <c r="E81" s="5" t="inlineStr">
        <is>
          <t>13.250,00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=HYPERLINK("https://leilaoonline.net/lote/detalhe/244334", "10207")</f>
      </c>
      <c r="B82" s="4" t="s">
        <f>=HYPERLINK("https://leilaoonline.net/lote/detalhe/244334", " APROX. 47 PNEUS DIVERSOS. - S/FR. - LOC. VALE DO ROSÁRIO")</f>
      </c>
      <c r="C82" s="4" t="inlineStr">
        <is>
          <t>Não vendido</t>
        </is>
      </c>
      <c r="D82" s="4" t="inlineStr">
        <is>
          <t>33</t>
        </is>
      </c>
      <c r="E82" s="5" t="inlineStr">
        <is>
          <t>7.450,00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=HYPERLINK("https://leilaoonline.net/lote/detalhe/244327", "10208")</f>
      </c>
      <c r="B83" s="4" t="s">
        <f>=HYPERLINK("https://leilaoonline.net/lote/detalhe/244327", " APROX. 100  ITENS MOTORES/ROTORES e PARTES DIVERSAS. - S/FR. - LOC. VALE DO ROSÁRIO")</f>
      </c>
      <c r="C83" s="4" t="inlineStr">
        <is>
          <t>Vendido</t>
        </is>
      </c>
      <c r="D83" s="4" t="inlineStr">
        <is>
          <t>58</t>
        </is>
      </c>
      <c r="E83" s="5" t="inlineStr">
        <is>
          <t>42.000,00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=HYPERLINK("https://leilaoonline.net/lote/detalhe/244338", "10209")</f>
      </c>
      <c r="B84" s="4" t="s">
        <f>=HYPERLINK("https://leilaoonline.net/lote/detalhe/244338", " CARROCERIA TANQUE DE AÇO. - S/FR. - LOC. VALE DO ROSÁRIO")</f>
      </c>
      <c r="C84" s="4" t="inlineStr">
        <is>
          <t>Vendido</t>
        </is>
      </c>
      <c r="D84" s="4" t="inlineStr">
        <is>
          <t>25</t>
        </is>
      </c>
      <c r="E84" s="5" t="inlineStr">
        <is>
          <t>18.000,00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=HYPERLINK("https://leilaoonline.net/lote/detalhe/244267", "10210")</f>
      </c>
      <c r="B85" s="4" t="s">
        <f>=HYPERLINK("https://leilaoonline.net/lote/detalhe/244267", " PULVERIZADOR FM COPLING. - FR11003193. - LOC. VALE DO ROSÁRIO")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=HYPERLINK("https://leilaoonline.net/lote/detalhe/244330", "10211")</f>
      </c>
      <c r="B86" s="4" t="s">
        <f>=HYPERLINK("https://leilaoonline.net/lote/detalhe/244330", " TRANSBORDO SANTA IZABEL TASI 15.000; ANO 2013. - FR11003724. - LOC. VALE DO ROSÁRIO")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24.000,00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=HYPERLINK("https://leilaoonline.net/lote/detalhe/244331", "10212")</f>
      </c>
      <c r="B87" s="4" t="s">
        <f>=HYPERLINK("https://leilaoonline.net/lote/detalhe/244331", " CARROCERIA TRANSBORDO SANTA IZABEL CAIXOTE DUPLO. - S/FR. - LOC. VALE DO ROSÁRIO ")</f>
      </c>
      <c r="C87" s="4" t="inlineStr">
        <is>
          <t>Não vendido</t>
        </is>
      </c>
      <c r="D87" s="4" t="inlineStr">
        <is>
          <t>15</t>
        </is>
      </c>
      <c r="E87" s="5" t="inlineStr">
        <is>
          <t>26.000,00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=HYPERLINK("https://leilaoonline.net/lote/detalhe/244329", "10213")</f>
      </c>
      <c r="B88" s="4" t="s">
        <f>=HYPERLINK("https://leilaoonline.net/lote/detalhe/244329", " CARROCERIA TRANSBORDO SANTA IZABEL CAIXOTE DUPLO TASI 14.000. - S/FR. - LOC. VALE DO ROSÁRIO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28.000,00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=HYPERLINK("https://leilaoonline.net/lote/detalhe/244323", "10214")</f>
      </c>
      <c r="B89" s="4" t="s">
        <f>=HYPERLINK("https://leilaoonline.net/lote/detalhe/244323", " REBOQUE RODOVIARIA RQ CI HI; ANO 1995/1995; VERDE. - FR11004327. - LOC. VALE DO ROSÁRIO")</f>
      </c>
      <c r="C89" s="4" t="inlineStr">
        <is>
          <t>Vendido</t>
        </is>
      </c>
      <c r="D89" s="4" t="inlineStr">
        <is>
          <t>4</t>
        </is>
      </c>
      <c r="E89" s="5" t="inlineStr">
        <is>
          <t>13.000,00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=HYPERLINK("https://leilaoonline.net/lote/detalhe/244340", "10215")</f>
      </c>
      <c r="B90" s="4" t="s">
        <f>=HYPERLINK("https://leilaoonline.net/lote/detalhe/244340", "  7 BALCÕES / 1 CALDEIRA /  1 FOGÃO / 4 BOTIJÕES DE GÁS. - S/FR. - LOC. VALE DO ROSÁRIO")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=HYPERLINK("https://leilaoonline.net/lote/detalhe/244319", "10216")</f>
      </c>
      <c r="B91" s="4" t="s">
        <f>=HYPERLINK("https://leilaoonline.net/lote/detalhe/244319", " CAMINHÃO BAÚ OFICINA VOLKSWAGEN  26-220; ANO 2002/2002; BRANCO; COM GERADOR. - FR11001036/FR11005060. - LOC. VALE DO ROSÁRIO")</f>
      </c>
      <c r="C91" s="4" t="inlineStr">
        <is>
          <t>Não vendido</t>
        </is>
      </c>
      <c r="D91" s="4" t="inlineStr">
        <is>
          <t>57</t>
        </is>
      </c>
      <c r="E91" s="5" t="inlineStr">
        <is>
          <t>76.000,00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=HYPERLINK("https://leilaoonline.net/lote/detalhe/245506", "10226")</f>
      </c>
      <c r="B92" s="4" t="s">
        <f>=HYPERLINK("https://leilaoonline.net/lote/detalhe/245506", " ELIMINADOR DE SOQUEIRA DMB. - FR513160. - LOC. LAGOA DA PRATA")</f>
      </c>
      <c r="C92" s="4" t="inlineStr">
        <is>
          <t>Vendido</t>
        </is>
      </c>
      <c r="D92" s="4" t="inlineStr">
        <is>
          <t>7</t>
        </is>
      </c>
      <c r="E92" s="5" t="inlineStr">
        <is>
          <t>2.200,00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=HYPERLINK("https://leilaoonline.net/lote/detalhe/245485", "10229")</f>
      </c>
      <c r="B93" s="4" t="s">
        <f>=HYPERLINK("https://leilaoonline.net/lote/detalhe/245485", " MOTOR SETTIMO EST. BRANCO BD-10.0. - FR8003178. - LOC. LAGOA DA PRATA")</f>
      </c>
      <c r="C93" s="4" t="inlineStr">
        <is>
          <t>Vendido</t>
        </is>
      </c>
      <c r="D93" s="4" t="inlineStr">
        <is>
          <t>17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=HYPERLINK("https://leilaoonline.net/lote/detalhe/245493", "10230")</f>
      </c>
      <c r="B94" s="4" t="s">
        <f>=HYPERLINK("https://leilaoonline.net/lote/detalhe/245493", " MOTOBOMBA. - FR8005035. - LOC. LAGOA DA PRATA")</f>
      </c>
      <c r="C94" s="4" t="inlineStr">
        <is>
          <t>Não vendido</t>
        </is>
      </c>
      <c r="D94" s="4" t="inlineStr">
        <is>
          <t>22</t>
        </is>
      </c>
      <c r="E94" s="5" t="inlineStr">
        <is>
          <t>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=HYPERLINK("https://leilaoonline.net/lote/detalhe/245499", "10231")</f>
      </c>
      <c r="B95" s="4" t="s">
        <f>=HYPERLINK("https://leilaoonline.net/lote/detalhe/245499", " MOTOR SETTIMO TUBO; EST.BRANCO BD-10.0 S/TRAFO. - FR513176. - LOC. LAGOA DA PRATA")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=HYPERLINK("https://leilaoonline.net/lote/detalhe/245507", "10232")</f>
      </c>
      <c r="B96" s="4" t="s">
        <f>=HYPERLINK("https://leilaoonline.net/lote/detalhe/245507", " MOTOR SETTIMO EST.BRANCO BD-10.0 S/ TRAFO SUCATEADO. - FR8003185. - LOC. LAGOA DA PRATA")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=HYPERLINK("https://leilaoonline.net/lote/detalhe/245498", "10234")</f>
      </c>
      <c r="B97" s="4" t="s">
        <f>=HYPERLINK("https://leilaoonline.net/lote/detalhe/245498", " CARRETINHA DE TUBO. - FR8004010. - LOC. LAGOA DA PRATA")</f>
      </c>
      <c r="C97" s="4" t="inlineStr">
        <is>
          <t>Vendido</t>
        </is>
      </c>
      <c r="D97" s="4" t="inlineStr">
        <is>
          <t>6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=HYPERLINK("https://leilaoonline.net/lote/detalhe/245501", "10236")</f>
      </c>
      <c r="B98" s="4" t="s">
        <f>=HYPERLINK("https://leilaoonline.net/lote/detalhe/245501", " SUCATA DE MOTOBOMBA. - FR8001064. - LOC. LAGOA DA PRATA")</f>
      </c>
      <c r="C98" s="4" t="inlineStr">
        <is>
          <t>Vendido</t>
        </is>
      </c>
      <c r="D98" s="4" t="inlineStr">
        <is>
          <t>32</t>
        </is>
      </c>
      <c r="E98" s="5" t="inlineStr">
        <is>
          <t>8.500,00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=HYPERLINK("https://leilaoonline.net/lote/detalhe/245490", "10237")</f>
      </c>
      <c r="B99" s="4" t="s">
        <f>=HYPERLINK("https://leilaoonline.net/lote/detalhe/245490", " CHASSI DE MOTOBOMBA. - FR8004029. - LOC. LAGOA DA PRATA")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=HYPERLINK("https://leilaoonline.net/lote/detalhe/245495", "10239")</f>
      </c>
      <c r="B100" s="4" t="s">
        <f>=HYPERLINK("https://leilaoonline.net/lote/detalhe/245495", " SUCATA DE MOTOBOMBA. - FR8005036. - LOC. LAGOA DA PRATA")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4.200,00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=HYPERLINK("https://leilaoonline.net/lote/detalhe/245492", "10240")</f>
      </c>
      <c r="B101" s="4" t="s">
        <f>=HYPERLINK("https://leilaoonline.net/lote/detalhe/245492", " SUCATA DE MOTOBOMBA. - FR8005038. - LOC. LAGOA DA PRATA")</f>
      </c>
      <c r="C101" s="4" t="inlineStr">
        <is>
          <t>Vendido</t>
        </is>
      </c>
      <c r="D101" s="4" t="inlineStr">
        <is>
          <t>20</t>
        </is>
      </c>
      <c r="E101" s="5" t="inlineStr">
        <is>
          <t>5.450,00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=HYPERLINK("https://leilaoonline.net/lote/detalhe/245486", "10241")</f>
      </c>
      <c r="B102" s="4" t="s">
        <f>=HYPERLINK("https://leilaoonline.net/lote/detalhe/245486", " SUCATA DE MOTOBOMBA. - FR8005044. - LOC. LAGOA DA PRATA")</f>
      </c>
      <c r="C102" s="4" t="inlineStr">
        <is>
          <t>Vendido</t>
        </is>
      </c>
      <c r="D102" s="4" t="inlineStr">
        <is>
          <t>9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=HYPERLINK("https://leilaoonline.net/lote/detalhe/245494", "10242")</f>
      </c>
      <c r="B103" s="4" t="s">
        <f>=HYPERLINK("https://leilaoonline.net/lote/detalhe/245494", " PEÇAS DIVERSAS: BLOCOS; VOLANTE E OUTROS. - S/FR. - LOC. LAGOA DA PRATA")</f>
      </c>
      <c r="C103" s="4" t="inlineStr">
        <is>
          <t>Vendido</t>
        </is>
      </c>
      <c r="D103" s="4" t="inlineStr">
        <is>
          <t>48</t>
        </is>
      </c>
      <c r="E103" s="5" t="inlineStr">
        <is>
          <t>9.850,00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=HYPERLINK("https://leilaoonline.net/lote/detalhe/245502", "10243")</f>
      </c>
      <c r="B104" s="4" t="s">
        <f>=HYPERLINK("https://leilaoonline.net/lote/detalhe/245502", " SUCATA DE QUADRICICLO POLARIS 570. - FR11006025. - LOC. LAGOA DA PRATA")</f>
      </c>
      <c r="C104" s="4" t="inlineStr">
        <is>
          <t>Não vendido</t>
        </is>
      </c>
      <c r="D104" s="4" t="inlineStr">
        <is>
          <t>11</t>
        </is>
      </c>
      <c r="E104" s="5" t="inlineStr">
        <is>
          <t>2.700,00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=HYPERLINK("https://leilaoonline.net/lote/detalhe/245508", "10247")</f>
      </c>
      <c r="B105" s="4" t="s">
        <f>=HYPERLINK("https://leilaoonline.net/lote/detalhe/245508", " TRATOR CASE PUMA 200 4X4; ANO 2016. - FR8002043. SUCATEADO - LOC. LAGOA DA PRATA")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22.000,00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=HYPERLINK("https://leilaoonline.net/lote/detalhe/245505", "10248")</f>
      </c>
      <c r="B106" s="4" t="s">
        <f>=HYPERLINK("https://leilaoonline.net/lote/detalhe/245505", " CARRETA PARA TRANSPORTE DE TUBOS. - S/FR. - LOC. LAGOA DA PRATA")</f>
      </c>
      <c r="C106" s="4" t="inlineStr">
        <is>
          <t>Vendido</t>
        </is>
      </c>
      <c r="D106" s="4" t="inlineStr">
        <is>
          <t>7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=HYPERLINK("https://leilaoonline.net/lote/detalhe/245504", "10249")</f>
      </c>
      <c r="B107" s="4" t="s">
        <f>=HYPERLINK("https://leilaoonline.net/lote/detalhe/245504", " CARRETA PARA TRANSPORTE DE TUBOS. - S/FR. - LOC. LAGOA DA PRATA")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=HYPERLINK("https://leilaoonline.net/lote/detalhe/245510", "10250")</f>
      </c>
      <c r="B108" s="4" t="s">
        <f>=HYPERLINK("https://leilaoonline.net/lote/detalhe/245510", " CARRETA PARA TRANSPORTE DE TUBOS. - FR8004001. - LOC. LAGOA DA PRATA")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=HYPERLINK("https://leilaoonline.net/lote/detalhe/245511", "10251")</f>
      </c>
      <c r="B109" s="4" t="s">
        <f>=HYPERLINK("https://leilaoonline.net/lote/detalhe/245511", " MOTO BOMBA MWM 6.12 TCA. - FR8004023. - LOC. LAGOA DA PRATA")</f>
      </c>
      <c r="C109" s="4" t="inlineStr">
        <is>
          <t>Vendido</t>
        </is>
      </c>
      <c r="D109" s="4" t="inlineStr">
        <is>
          <t>55</t>
        </is>
      </c>
      <c r="E109" s="5" t="inlineStr">
        <is>
          <t>34.000,00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=HYPERLINK("https://leilaoonline.net/lote/detalhe/245509", "10252")</f>
      </c>
      <c r="B110" s="4" t="s">
        <f>=HYPERLINK("https://leilaoonline.net/lote/detalhe/245509", " MOTO BOMBA MWM 6.12 TCA. - FR8004014. - LOC. LAGOA DA PRATA")</f>
      </c>
      <c r="C110" s="4" t="inlineStr">
        <is>
          <t>Vendido</t>
        </is>
      </c>
      <c r="D110" s="4" t="inlineStr">
        <is>
          <t>51</t>
        </is>
      </c>
      <c r="E110" s="5" t="inlineStr">
        <is>
          <t>30.000,00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=HYPERLINK("https://leilaoonline.net/lote/detalhe/245496", "10253")</f>
      </c>
      <c r="B111" s="4" t="s">
        <f>=HYPERLINK("https://leilaoonline.net/lote/detalhe/245496", " REBOQUE RODOVIARIA RQ CI HI; ANO 1995/1995; VERDE; COM BAÚ OFICINA E MOTO BOMBA. - FR11004324. - LOC. LAGOA DA PRATA")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18.000,00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=HYPERLINK("https://leilaoonline.net/lote/detalhe/245488", "10255")</f>
      </c>
      <c r="B112" s="4" t="s">
        <f>=HYPERLINK("https://leilaoonline.net/lote/detalhe/245488", " CARROCERIA TRANSBORDO SANTA IZABEL TASI 14000. - PAT289796. - LOC. LAGOA DA PRATA")</f>
      </c>
      <c r="C112" s="4" t="inlineStr">
        <is>
          <t>Vendido</t>
        </is>
      </c>
      <c r="D112" s="4" t="inlineStr">
        <is>
          <t>25</t>
        </is>
      </c>
      <c r="E112" s="5" t="inlineStr">
        <is>
          <t>34.000,00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=HYPERLINK("https://leilaoonline.net/lote/detalhe/245500", "10256")</f>
      </c>
      <c r="B113" s="4" t="s">
        <f>=HYPERLINK("https://leilaoonline.net/lote/detalhe/245500", " CARROCERIA TRANSBORDO SANTA IZABEL TASI 14000. - PAT.289798. - LOC. LAGOA DA PRATA")</f>
      </c>
      <c r="C113" s="4" t="inlineStr">
        <is>
          <t>Vendido</t>
        </is>
      </c>
      <c r="D113" s="4" t="inlineStr">
        <is>
          <t>36</t>
        </is>
      </c>
      <c r="E113" s="5" t="inlineStr">
        <is>
          <t>45.000,00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=HYPERLINK("https://leilaoonline.net/lote/detalhe/245487", "10257")</f>
      </c>
      <c r="B114" s="4" t="s">
        <f>=HYPERLINK("https://leilaoonline.net/lote/detalhe/245487", " HIDROROLL IRRIGABRASIL METALMAG. (ROLÃO) - FR8003083. - LOC. LAGOA DA PRATA")</f>
      </c>
      <c r="C114" s="4" t="inlineStr">
        <is>
          <t>Vendido</t>
        </is>
      </c>
      <c r="D114" s="4" t="inlineStr">
        <is>
          <t>50</t>
        </is>
      </c>
      <c r="E114" s="5" t="inlineStr">
        <is>
          <t>31.500,00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=HYPERLINK("https://leilaoonline.net/lote/detalhe/245489", "10258")</f>
      </c>
      <c r="B115" s="4" t="s">
        <f>=HYPERLINK("https://leilaoonline.net/lote/detalhe/245489", "  5 RACKS DE BATERIAS. - S/FR. - LOC. LAGOA DA PRATA")</f>
      </c>
      <c r="C115" s="4" t="inlineStr">
        <is>
          <t>Vendido</t>
        </is>
      </c>
      <c r="D115" s="4" t="inlineStr">
        <is>
          <t>12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=HYPERLINK("https://leilaoonline.net/lote/detalhe/245503", "10261")</f>
      </c>
      <c r="B116" s="4" t="s">
        <f>=HYPERLINK("https://leilaoonline.net/lote/detalhe/245503", " CARROCERIA COMBOIO GASCOM. - S/FR. - LOC. LAGOA DA PRATA")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=HYPERLINK("https://leilaoonline.net/lote/detalhe/245491", "10263")</f>
      </c>
      <c r="B117" s="4" t="s">
        <f>=HYPERLINK("https://leilaoonline.net/lote/detalhe/245491", "  5 SUCATAS DE MOTO BOMBA; 1 MOTOR EST. E 1 ROÇADEIRA. - S/FR. - LOC. LAGOA DA PRATA")</f>
      </c>
      <c r="C117" s="4" t="inlineStr">
        <is>
          <t>Vendido</t>
        </is>
      </c>
      <c r="D117" s="4" t="inlineStr">
        <is>
          <t>62</t>
        </is>
      </c>
      <c r="E117" s="5" t="inlineStr">
        <is>
          <t>17.650,00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=HYPERLINK("https://leilaoonline.net/lote/detalhe/243935", "10300")</f>
      </c>
      <c r="B118" s="4" t="s">
        <f>=HYPERLINK("https://leilaoonline.net/lote/detalhe/243935", "COLHEDORA JOHN DEERE. - ANO 2010 - FR163618. - LOC. PARAÍSO")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=HYPERLINK("https://leilaoonline.net/lote/detalhe/243936", "10301")</f>
      </c>
      <c r="B119" s="4" t="s">
        <f>=HYPERLINK("https://leilaoonline.net/lote/detalhe/243936", "COLHEDORA JOHN DEERE 3522. - ANO 2012 - FR32235. - LOC. PARAÍSO")</f>
      </c>
      <c r="C119" s="4" t="inlineStr">
        <is>
          <t>Não vendido</t>
        </is>
      </c>
      <c r="D119" s="4" t="inlineStr">
        <is>
          <t>31</t>
        </is>
      </c>
      <c r="E119" s="5" t="inlineStr">
        <is>
          <t>55.000,00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=HYPERLINK("https://leilaoonline.net/lote/detalhe/243937", "10302")</f>
      </c>
      <c r="B120" s="4" t="s">
        <f>=HYPERLINK("https://leilaoonline.net/lote/detalhe/243937", " ESPECTOFOTOMETRO HACH DR 4000. - PAT.245380. - LOC. PARAÍSO")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=HYPERLINK("https://leilaoonline.net/lote/detalhe/243938", "10303")</f>
      </c>
      <c r="B121" s="4" t="s">
        <f>=HYPERLINK("https://leilaoonline.net/lote/detalhe/243938", " ESPECTOFOTOMETRO DR 6000. - PAT.244142. - LOC. PARAÍSO")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=HYPERLINK("https://leilaoonline.net/lote/detalhe/243942", "10304")</f>
      </c>
      <c r="B122" s="4" t="s">
        <f>=HYPERLINK("https://leilaoonline.net/lote/detalhe/243942", " ESPECTOFOTOMETRO DR 6000. - PAT.265517. - LOC. PARAÍSO")</f>
      </c>
      <c r="C122" s="4" t="inlineStr">
        <is>
          <t>Vendido</t>
        </is>
      </c>
      <c r="D122" s="4" t="inlineStr">
        <is>
          <t>7</t>
        </is>
      </c>
      <c r="E122" s="5" t="inlineStr">
        <is>
          <t>1.250,00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=HYPERLINK("https://leilaoonline.net/lote/detalhe/243943", "10305")</f>
      </c>
      <c r="B123" s="4" t="s">
        <f>=HYPERLINK("https://leilaoonline.net/lote/detalhe/243943", " ESPECTOFOTOMETRO GTR BEL-1105. - PAT.245366. - LOC. PARAÍSO")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=HYPERLINK("https://leilaoonline.net/lote/detalhe/243941", "10306")</f>
      </c>
      <c r="B124" s="4" t="s">
        <f>=HYPERLINK("https://leilaoonline.net/lote/detalhe/243941", " SACARIMETRO ACATEC SDA 2500. - PAT.322026. - LOC. PARAÍSO")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=HYPERLINK("https://leilaoonline.net/lote/detalhe/243939", "10307")</f>
      </c>
      <c r="B125" s="4" t="s">
        <f>=HYPERLINK("https://leilaoonline.net/lote/detalhe/243939", " APROX. 7 BALANÇAS DIVERSAS. - PAT.244136 / PAT.245354 / PAT.245353 / PAT.244131 / PAT.245375 / PAT.323662 / PAT.245363. - LOC. PARAÍSO")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1.300,00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=HYPERLINK("https://leilaoonline.net/lote/detalhe/243940", "10308")</f>
      </c>
      <c r="B126" s="4" t="s">
        <f>=HYPERLINK("https://leilaoonline.net/lote/detalhe/243940", "APROX. 10 EQUIPAMENTOS DE LABORATÓRIO DIVERSOS. - PAT.244110/ PAT.245369/ PAT.244119/ PAT.244121/ PAT.245370/ PAT.354061/ PAT.244120/ PAT.245367/ PAT.354065/ PAT.161687/ PAT.244134. - LOC. PARAÍSO")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=HYPERLINK("https://leilaoonline.net/lote/detalhe/243948", "10309")</f>
      </c>
      <c r="B127" s="4" t="s">
        <f>=HYPERLINK("https://leilaoonline.net/lote/detalhe/243948", " SISTEMA DE RESFRIAMENTO DE ÁGUA E DESTILADOR DE ÁGUA TE1783. - PAT.075446/ PAT.245398/ PAT.245381. - LOC. PARAÍSO")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=HYPERLINK("https://leilaoonline.net/lote/detalhe/243946", "10310")</f>
      </c>
      <c r="B128" s="4" t="s">
        <f>=HYPERLINK("https://leilaoonline.net/lote/detalhe/243946", " APROX. 40 CADEIRAS; 11 MESAS; 10 ARMÁRIOS; SUCATA DE DIVISÓRIAS E PORTAS EM GERAL. - S/FR. - LOC. BARRA")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1.300,00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=HYPERLINK("https://leilaoonline.net/lote/detalhe/243949", "10311")</f>
      </c>
      <c r="B129" s="4" t="s">
        <f>=HYPERLINK("https://leilaoonline.net/lote/detalhe/243949", " CAMINHÃO VOLKSWAGEN 26.220 EURO3 WORKER; ANO 2008/2009; BRANCO. - FR96469. - LOC. BARRA")</f>
      </c>
      <c r="C129" s="4" t="inlineStr">
        <is>
          <t>Vendido</t>
        </is>
      </c>
      <c r="D129" s="4" t="inlineStr">
        <is>
          <t>105</t>
        </is>
      </c>
      <c r="E129" s="5" t="inlineStr">
        <is>
          <t>143.000,00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=HYPERLINK("https://leilaoonline.net/lote/detalhe/243945", "10312")</f>
      </c>
      <c r="B130" s="4" t="s">
        <f>=HYPERLINK("https://leilaoonline.net/lote/detalhe/243945", " CAMINHÃO VOLKSWAGEN 26.220 EURO3 WORKER; ANO 2010/2010; BRANCO. - FR96626. - LOC. BARRA")</f>
      </c>
      <c r="C130" s="4" t="inlineStr">
        <is>
          <t>Vendido</t>
        </is>
      </c>
      <c r="D130" s="4" t="inlineStr">
        <is>
          <t>111</t>
        </is>
      </c>
      <c r="E130" s="5" t="inlineStr">
        <is>
          <t>157.000,00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=HYPERLINK("https://leilaoonline.net/lote/detalhe/243950", "10313")</f>
      </c>
      <c r="B131" s="4" t="s">
        <f>=HYPERLINK("https://leilaoonline.net/lote/detalhe/243950", " CAMINHÃO TANQUE VOLKSWAGEN 26.220 EURO3 WORKER; ANO 2008/2008; BRANCO. - FR96463. - LOC. BARRA")</f>
      </c>
      <c r="C131" s="4" t="inlineStr">
        <is>
          <t>Vendido</t>
        </is>
      </c>
      <c r="D131" s="4" t="inlineStr">
        <is>
          <t>101</t>
        </is>
      </c>
      <c r="E131" s="5" t="inlineStr">
        <is>
          <t>164.000,00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=HYPERLINK("https://leilaoonline.net/lote/detalhe/243947", "10314")</f>
      </c>
      <c r="B132" s="4" t="s">
        <f>=HYPERLINK("https://leilaoonline.net/lote/detalhe/243947", " CAMINHÃO MUNCK VOLKSWAGEN 17.180 EURO3 WORKER; ANO 2008/2008; BRANCO. - FR96466. - LOC. BARRA")</f>
      </c>
      <c r="C132" s="4" t="inlineStr">
        <is>
          <t>Vendido</t>
        </is>
      </c>
      <c r="D132" s="4" t="inlineStr">
        <is>
          <t>87</t>
        </is>
      </c>
      <c r="E132" s="5" t="inlineStr">
        <is>
          <t>137.000,00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=HYPERLINK("https://leilaoonline.net/lote/detalhe/243944", "10315")</f>
      </c>
      <c r="B133" s="4" t="s">
        <f>=HYPERLINK("https://leilaoonline.net/lote/detalhe/243944", " APROX. 15 TUBOS DIVERSOS. - S/FR. - LOC. BARRA")</f>
      </c>
      <c r="C133" s="4" t="inlineStr">
        <is>
          <t>Vendido</t>
        </is>
      </c>
      <c r="D133" s="4" t="inlineStr">
        <is>
          <t>52</t>
        </is>
      </c>
      <c r="E133" s="5" t="inlineStr">
        <is>
          <t>15.100,00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=HYPERLINK("https://leilaoonline.net/lote/detalhe/243932", "10318")</f>
      </c>
      <c r="B134" s="4" t="s">
        <f>=HYPERLINK("https://leilaoonline.net/lote/detalhe/243932", " CAMINHÃO VOLKSWAGEN 31.320 CNC 6X4; ANO 2010/2010; BRANCO; CARROCERIA TRANSBORDO CAIXOTE DUPLO ANTONIOSI. - FR88174. - LOC. DIAMANTE")</f>
      </c>
      <c r="C134" s="4" t="inlineStr">
        <is>
          <t>Vendido</t>
        </is>
      </c>
      <c r="D134" s="4" t="inlineStr">
        <is>
          <t>99</t>
        </is>
      </c>
      <c r="E134" s="5" t="inlineStr">
        <is>
          <t>181.000,00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=HYPERLINK("https://leilaoonline.net/lote/detalhe/243952", "10319")</f>
      </c>
      <c r="B135" s="4" t="s">
        <f>=HYPERLINK("https://leilaoonline.net/lote/detalhe/243952", " REBOQUE ANTONINI; ANO 1997/1997; AZUL; COM TRANSBORDO CAIXOTE DUPLO. - FR96154. - LOC. DIAMANTE")</f>
      </c>
      <c r="C135" s="4" t="inlineStr">
        <is>
          <t>Não vendido</t>
        </is>
      </c>
      <c r="D135" s="4" t="inlineStr">
        <is>
          <t>25</t>
        </is>
      </c>
      <c r="E135" s="5" t="inlineStr">
        <is>
          <t>34.000,00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=HYPERLINK("https://leilaoonline.net/lote/detalhe/243961", "10322")</f>
      </c>
      <c r="B136" s="4" t="s">
        <f>=HYPERLINK("https://leilaoonline.net/lote/detalhe/243961", " TRANSBORDO CIVEMASA TAC 10500. - ANO 2007 - FR8003021. - LOC. DIAMANTE")</f>
      </c>
      <c r="C136" s="4" t="inlineStr">
        <is>
          <t>Vendido</t>
        </is>
      </c>
      <c r="D136" s="4" t="inlineStr">
        <is>
          <t>6</t>
        </is>
      </c>
      <c r="E136" s="5" t="inlineStr">
        <is>
          <t>15.000,00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=HYPERLINK("https://leilaoonline.net/lote/detalhe/243954", "10323")</f>
      </c>
      <c r="B137" s="4" t="s">
        <f>=HYPERLINK("https://leilaoonline.net/lote/detalhe/243954", " TRANSBORDO CIVEMASA TAC 10500.- ANO 2009 - FR1003022. - LOC. DIAMANTE")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=HYPERLINK("https://leilaoonline.net/lote/detalhe/243960", "10324")</f>
      </c>
      <c r="B138" s="4" t="s">
        <f>=HYPERLINK("https://leilaoonline.net/lote/detalhe/243960", " TRANSBORDO CIVEMASA TAC 10500.- ANO 2009 - FR1003007. - LOC. DIAMANTE")</f>
      </c>
      <c r="C138" s="4" t="inlineStr">
        <is>
          <t>Vendido</t>
        </is>
      </c>
      <c r="D138" s="4" t="inlineStr">
        <is>
          <t>16</t>
        </is>
      </c>
      <c r="E138" s="5" t="inlineStr">
        <is>
          <t>25.000,00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=HYPERLINK("https://leilaoonline.net/lote/detalhe/243953", "10325")</f>
      </c>
      <c r="B139" s="4" t="s">
        <f>=HYPERLINK("https://leilaoonline.net/lote/detalhe/243953", " TRANSBORDO CIVEMASA TAC 10500; ANO 2007. - FR8003036. - LOC. DIAMANTE")</f>
      </c>
      <c r="C139" s="4" t="inlineStr">
        <is>
          <t>Vendido</t>
        </is>
      </c>
      <c r="D139" s="4" t="inlineStr">
        <is>
          <t>5</t>
        </is>
      </c>
      <c r="E139" s="5" t="inlineStr">
        <is>
          <t>14.000,00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=HYPERLINK("https://leilaoonline.net/lote/detalhe/243965", "10326")</f>
      </c>
      <c r="B140" s="4" t="s">
        <f>=HYPERLINK("https://leilaoonline.net/lote/detalhe/243965", " DOLLY. - S/FR. - LOC. DESTIVALE (VENDA SEM DIREITO A DOCUMENTAÇÃO)")</f>
      </c>
      <c r="C140" s="4" t="inlineStr">
        <is>
          <t>Vendido</t>
        </is>
      </c>
      <c r="D140" s="4" t="inlineStr">
        <is>
          <t>10</t>
        </is>
      </c>
      <c r="E140" s="5" t="inlineStr">
        <is>
          <t>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=HYPERLINK("https://leilaoonline.net/lote/detalhe/243959", "10327")</f>
      </c>
      <c r="B141" s="4" t="s">
        <f>=HYPERLINK("https://leilaoonline.net/lote/detalhe/243959", " SEMI REBOQUE TANQUE FIBRA RANDONSP SRBS IN; ANO 2010/2010; AZUL. - FR82651. - LOC. DESTIVALE")</f>
      </c>
      <c r="C141" s="4" t="inlineStr">
        <is>
          <t>Não vendido</t>
        </is>
      </c>
      <c r="D141" s="4" t="inlineStr">
        <is>
          <t>42</t>
        </is>
      </c>
      <c r="E141" s="5" t="inlineStr">
        <is>
          <t>64.000,00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=HYPERLINK("https://leilaoonline.net/lote/detalhe/243966", "10328")</f>
      </c>
      <c r="B142" s="4" t="s">
        <f>=HYPERLINK("https://leilaoonline.net/lote/detalhe/243966", " SEMI REBOQUE TANQUE FIBRA RANDONSP SRBS IN; ANO 2010/2010; AZUL. - S/FR. - LOC. DESTIVALE")</f>
      </c>
      <c r="C142" s="4" t="inlineStr">
        <is>
          <t>Não vendido</t>
        </is>
      </c>
      <c r="D142" s="4" t="inlineStr">
        <is>
          <t>45</t>
        </is>
      </c>
      <c r="E142" s="5" t="inlineStr">
        <is>
          <t>64.000,00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=HYPERLINK("https://leilaoonline.net/lote/detalhe/243968", "10329")</f>
      </c>
      <c r="B143" s="4" t="s">
        <f>=HYPERLINK("https://leilaoonline.net/lote/detalhe/243968", " MÓVEIS DIVERSOS. - S/FR. - LOC. DESTIVALE")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=HYPERLINK("https://leilaoonline.net/lote/detalhe/243969", "10335")</f>
      </c>
      <c r="B144" s="4" t="s">
        <f>=HYPERLINK("https://leilaoonline.net/lote/detalhe/243969", " APROX. 15 CADEIRAS. - S/FR.- LOC. DESTIVALE")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=HYPERLINK("https://leilaoonline.net/lote/detalhe/243964", "10336")</f>
      </c>
      <c r="B145" s="4" t="s">
        <f>=HYPERLINK("https://leilaoonline.net/lote/detalhe/243964", " SEMI REBOQUE USICAMP SRCP E2 10000; ANO 2008/2008; AZUL. - FR96295. - LOC. GASA")</f>
      </c>
      <c r="C145" s="4" t="inlineStr">
        <is>
          <t>Não vendido</t>
        </is>
      </c>
      <c r="D145" s="4" t="inlineStr">
        <is>
          <t>11</t>
        </is>
      </c>
      <c r="E145" s="5" t="inlineStr">
        <is>
          <t>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=HYPERLINK("https://leilaoonline.net/lote/detalhe/243978", "10336")</f>
      </c>
      <c r="B146" s="4" t="s">
        <f>=HYPERLINK("https://leilaoonline.net/lote/detalhe/243978", " SEMI REBOQUE USICAMP SRCP E2 10000; ANO 2008/2008; AZUL. - FR96295. - LOC. GASA")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16.000,00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=HYPERLINK("https://leilaoonline.net/lote/detalhe/243967", "10337")</f>
      </c>
      <c r="B147" s="4" t="s">
        <f>=HYPERLINK("https://leilaoonline.net/lote/detalhe/243967", " SEMI REBOQUE USICAMP SRCP E2 10000; ANO 2008/2008; AZUL. - FR88507. - LOC. GASA")</f>
      </c>
      <c r="C147" s="4" t="inlineStr">
        <is>
          <t>Vendido</t>
        </is>
      </c>
      <c r="D147" s="4" t="inlineStr">
        <is>
          <t>8</t>
        </is>
      </c>
      <c r="E147" s="5" t="inlineStr">
        <is>
          <t>22.000,00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=HYPERLINK("https://leilaoonline.net/lote/detalhe/243974", "10338")</f>
      </c>
      <c r="B148" s="4" t="s">
        <f>=HYPERLINK("https://leilaoonline.net/lote/detalhe/243974", " SEMI REBOQUE USICAMP SRCP E2 10000; ANO 2008/2008/ AZUL. - FR88517. - LOC. GASA")</f>
      </c>
      <c r="C148" s="4" t="inlineStr">
        <is>
          <t>Vendido</t>
        </is>
      </c>
      <c r="D148" s="4" t="inlineStr">
        <is>
          <t>3</t>
        </is>
      </c>
      <c r="E148" s="5" t="inlineStr">
        <is>
          <t>17.000,00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=HYPERLINK("https://leilaoonline.net/lote/detalhe/243971", "10339")</f>
      </c>
      <c r="B149" s="4" t="s">
        <f>=HYPERLINK("https://leilaoonline.net/lote/detalhe/243971", " REBOQUE RANDONSP RQ CA; ANO 2010/2010; AZUL. - FR82629. - LOC. GASA")</f>
      </c>
      <c r="C149" s="4" t="inlineStr">
        <is>
          <t>Vendido</t>
        </is>
      </c>
      <c r="D149" s="4" t="inlineStr">
        <is>
          <t>29</t>
        </is>
      </c>
      <c r="E149" s="5" t="inlineStr">
        <is>
          <t>48.000,00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=HYPERLINK("https://leilaoonline.net/lote/detalhe/243970", "10340")</f>
      </c>
      <c r="B150" s="4" t="s">
        <f>=HYPERLINK("https://leilaoonline.net/lote/detalhe/243970", " SEMI REBOQUE USICAMP SRCP E2 10000; ANO 2008/2008; AZUL. - FR88501. - LOC. GASA")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17.000,00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=HYPERLINK("https://leilaoonline.net/lote/detalhe/243980", "10341")</f>
      </c>
      <c r="B151" s="4" t="s">
        <f>=HYPERLINK("https://leilaoonline.net/lote/detalhe/243980", " REBOQUE RANDONSP RQ CA; ANO 2010/2010; AZUL. - FR112596. - LOC. GASA")</f>
      </c>
      <c r="C151" s="4" t="inlineStr">
        <is>
          <t>Vendido</t>
        </is>
      </c>
      <c r="D151" s="4" t="inlineStr">
        <is>
          <t>33</t>
        </is>
      </c>
      <c r="E151" s="5" t="inlineStr">
        <is>
          <t>61.000,00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=HYPERLINK("https://leilaoonline.net/lote/detalhe/243977", "10342")</f>
      </c>
      <c r="B152" s="4" t="s">
        <f>=HYPERLINK("https://leilaoonline.net/lote/detalhe/243977", " SEMI REBOQUE USICAMP SRCP E2 10000; ANO 2008/2008; AZUL. - FR88506. - LOC. GASA")</f>
      </c>
      <c r="C152" s="4" t="inlineStr">
        <is>
          <t>Vendido</t>
        </is>
      </c>
      <c r="D152" s="4" t="inlineStr">
        <is>
          <t>5</t>
        </is>
      </c>
      <c r="E152" s="5" t="inlineStr">
        <is>
          <t>19.000,00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=HYPERLINK("https://leilaoonline.net/lote/detalhe/243981", "10343")</f>
      </c>
      <c r="B153" s="4" t="s">
        <f>=HYPERLINK("https://leilaoonline.net/lote/detalhe/243981", " SEMI REBOQUE USICAMP SRCP E2 10000; ANO 2008/2008; AZUL. - FR88503. - LOC. GASA")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=HYPERLINK("https://leilaoonline.net/lote/detalhe/243976", "10345")</f>
      </c>
      <c r="B154" s="4" t="s">
        <f>=HYPERLINK("https://leilaoonline.net/lote/detalhe/243976", " SEMI REBOQUE USICAMP SRCP E2 10000; ANO 2008/2008; AZUL. - FR88515. - LOC. GASA")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=HYPERLINK("https://leilaoonline.net/lote/detalhe/243983", "10346")</f>
      </c>
      <c r="B155" s="4" t="s">
        <f>=HYPERLINK("https://leilaoonline.net/lote/detalhe/243983", "TRATOR MASSEY FERGUSON.- ANO 1981 - FR173201. - LOC. UNIVALEM")</f>
      </c>
      <c r="C155" s="4" t="inlineStr">
        <is>
          <t>Vendido</t>
        </is>
      </c>
      <c r="D155" s="4" t="inlineStr">
        <is>
          <t>30</t>
        </is>
      </c>
      <c r="E155" s="5" t="inlineStr">
        <is>
          <t>44.000,00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=HYPERLINK("https://leilaoonline.net/lote/detalhe/243979", "10347")</f>
      </c>
      <c r="B156" s="4" t="s">
        <f>=HYPERLINK("https://leilaoonline.net/lote/detalhe/243979", " EQUIPAMENTOS DE LABORÁTORIO DIVERSOS. - S/FR. - LOC. BARRA")</f>
      </c>
      <c r="C156" s="4" t="inlineStr">
        <is>
          <t>Vendido</t>
        </is>
      </c>
      <c r="D156" s="4" t="inlineStr">
        <is>
          <t>18</t>
        </is>
      </c>
      <c r="E156" s="5" t="inlineStr">
        <is>
          <t>3.800,00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=HYPERLINK("https://leilaoonline.net/lote/detalhe/243922", "10401")</f>
      </c>
      <c r="B157" s="4" t="s">
        <f>=HYPERLINK("https://leilaoonline.net/lote/detalhe/243922", " CAMINHÃO VOLKSWAGEN 8.120 EURO3; ANO 2005/2006; BRANCO. - FR96329. - LOC. BARRA")</f>
      </c>
      <c r="C157" s="4" t="inlineStr">
        <is>
          <t>Vendido</t>
        </is>
      </c>
      <c r="D157" s="4" t="inlineStr">
        <is>
          <t>41</t>
        </is>
      </c>
      <c r="E157" s="5" t="inlineStr">
        <is>
          <t>75.000,00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=HYPERLINK("https://leilaoonline.net/lote/detalhe/243426", "10403")</f>
      </c>
      <c r="B158" s="4" t="s">
        <f>=HYPERLINK("https://leilaoonline.net/lote/detalhe/243426", " REBOQUE RODOFORTSA RC 3E; ANO 2010/2010; AZUL. - FR96890. - LOC. BARRA")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23.000,00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=HYPERLINK("https://leilaoonline.net/lote/detalhe/243425", "10405")</f>
      </c>
      <c r="B159" s="4" t="s">
        <f>=HYPERLINK("https://leilaoonline.net/lote/detalhe/243425", " REBOQUE RODOFORTSA RC 3E; ANO 2010/2010; AZUL. - FR96892. - LOC. BARRA")</f>
      </c>
      <c r="C159" s="4" t="inlineStr">
        <is>
          <t>Vendido</t>
        </is>
      </c>
      <c r="D159" s="4" t="inlineStr">
        <is>
          <t>15</t>
        </is>
      </c>
      <c r="E159" s="5" t="inlineStr">
        <is>
          <t>34.000,00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=HYPERLINK("https://leilaoonline.net/lote/detalhe/243420", "10407")</f>
      </c>
      <c r="B160" s="4" t="s">
        <f>=HYPERLINK("https://leilaoonline.net/lote/detalhe/243420", " REBOQUE RODOFORTSA RC 3E; ANO 2010/2010; AZUL. - FR96896. - LOC. BARRA")</f>
      </c>
      <c r="C160" s="4" t="inlineStr">
        <is>
          <t>Não vendido</t>
        </is>
      </c>
      <c r="D160" s="4" t="inlineStr">
        <is>
          <t>9</t>
        </is>
      </c>
      <c r="E160" s="5" t="inlineStr">
        <is>
          <t>30.000,00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=HYPERLINK("https://leilaoonline.net/lote/detalhe/243413", "10410")</f>
      </c>
      <c r="B161" s="4" t="s">
        <f>=HYPERLINK("https://leilaoonline.net/lote/detalhe/243413", "COLHEDORA JOHN DEERE. - ANO 2010 - FR101477. - LOC. PARAÍSO")</f>
      </c>
      <c r="C161" s="4" t="inlineStr">
        <is>
          <t>Vendido</t>
        </is>
      </c>
      <c r="D161" s="4" t="inlineStr">
        <is>
          <t>11</t>
        </is>
      </c>
      <c r="E161" s="5" t="inlineStr">
        <is>
          <t>35.000,00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=HYPERLINK("https://leilaoonline.net/lote/detalhe/243421", "10412")</f>
      </c>
      <c r="B162" s="4" t="s">
        <f>=HYPERLINK("https://leilaoonline.net/lote/detalhe/243421", "COLHEDORA JOHN DEERE. - ANO 2010 - FR101451. - LOC. PARAÍSO")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=HYPERLINK("https://leilaoonline.net/lote/detalhe/243571", "10414")</f>
      </c>
      <c r="B163" s="4" t="s">
        <f>=HYPERLINK("https://leilaoonline.net/lote/detalhe/243571", "TRATOR CASE MAGNUM 260. - ANO 2017 - FR23244. - LOC. PARAÍSO")</f>
      </c>
      <c r="C163" s="4" t="inlineStr">
        <is>
          <t>Não vendido</t>
        </is>
      </c>
      <c r="D163" s="4" t="inlineStr">
        <is>
          <t>41</t>
        </is>
      </c>
      <c r="E163" s="5" t="inlineStr">
        <is>
          <t>142.500,00</t>
        </is>
      </c>
      <c r="F163" s="4" t="inlineStr">
        <is>
          <t>2500.00</t>
        </is>
      </c>
    </row>
    <row collapsed="false" customFormat="false" customHeight="false" hidden="false" ht="12.1" outlineLevel="0" r="164">
      <c r="A164" s="5" t="s">
        <f>=HYPERLINK("https://leilaoonline.net/lote/detalhe/243982", "10424")</f>
      </c>
      <c r="B164" s="4" t="s">
        <f>=HYPERLINK("https://leilaoonline.net/lote/detalhe/243982", " ESTUFA INDUSTRIAL. - PAT.201519. - LOC. BARRA")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=HYPERLINK("https://leilaoonline.net/lote/detalhe/243972", "10425")</f>
      </c>
      <c r="B165" s="4" t="s">
        <f>=HYPERLINK("https://leilaoonline.net/lote/detalhe/243972", " APROX. 100 SAPATAS DE 18 MM SEM USO. - S/FR. - LOC. BARRA - OFICINA")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1.700,00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=HYPERLINK("https://leilaoonline.net/lote/detalhe/243444", "10438")</f>
      </c>
      <c r="B166" s="4" t="s">
        <f>=HYPERLINK("https://leilaoonline.net/lote/detalhe/243444", " PLANTADORA DE CANA PCP 6000; ANO 2010. - FR13003119. - LOC. SANTA ELISA")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=HYPERLINK("https://leilaoonline.net/lote/detalhe/243437", "10439")</f>
      </c>
      <c r="B167" s="4" t="s">
        <f>=HYPERLINK("https://leilaoonline.net/lote/detalhe/243437", " PLANTADORA DE CANA PCP 6000; ANO 2012. - FR12003022. - LOC. SANTA ELISA")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=HYPERLINK("https://leilaoonline.net/lote/detalhe/243430", "10443")</f>
      </c>
      <c r="B168" s="4" t="s">
        <f>=HYPERLINK("https://leilaoonline.net/lote/detalhe/243430", " TRANSBORDO SANTA IZABEL TRIDEM 13T; ANO 2014. - FR13003178. - LO. MB")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14.000,00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=HYPERLINK("https://leilaoonline.net/lote/detalhe/243433", "10444")</f>
      </c>
      <c r="B169" s="4" t="s">
        <f>=HYPERLINK("https://leilaoonline.net/lote/detalhe/243433", " TRANSBORDO SANTA IZABEL TRIDEM 13T; ANO 2013 - FR13003158. - LOC. MB")</f>
      </c>
      <c r="C169" s="4" t="inlineStr">
        <is>
          <t>Vendido</t>
        </is>
      </c>
      <c r="D169" s="4" t="inlineStr">
        <is>
          <t>5</t>
        </is>
      </c>
      <c r="E169" s="5" t="inlineStr">
        <is>
          <t>14.000,00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=HYPERLINK("https://leilaoonline.net/lote/detalhe/243429", "10448")</f>
      </c>
      <c r="B170" s="4" t="s">
        <f>=HYPERLINK("https://leilaoonline.net/lote/detalhe/243429", " 2 TRANSBORDOS SANTA IZABEL TRIDEM 13T; ANO 2014 - FR13003175/FR13003176. - LOC. MB")</f>
      </c>
      <c r="C170" s="4" t="inlineStr">
        <is>
          <t>Vendido</t>
        </is>
      </c>
      <c r="D170" s="4" t="inlineStr">
        <is>
          <t>11</t>
        </is>
      </c>
      <c r="E170" s="5" t="inlineStr">
        <is>
          <t>33.000,00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=HYPERLINK("https://leilaoonline.net/lote/detalhe/243431", "10449")</f>
      </c>
      <c r="B171" s="4" t="s">
        <f>=HYPERLINK("https://leilaoonline.net/lote/detalhe/243431", " 2 TRANSBORDOS SANTA IZABEL TRIDEM 13T; ANO 2013 ~ 2014 - FR13003179/FR13003155. - LOC. MB")</f>
      </c>
      <c r="C171" s="4" t="inlineStr">
        <is>
          <t>Vendido</t>
        </is>
      </c>
      <c r="D171" s="4" t="inlineStr">
        <is>
          <t>6</t>
        </is>
      </c>
      <c r="E171" s="5" t="inlineStr">
        <is>
          <t>28.000,00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=HYPERLINK("https://leilaoonline.net/lote/detalhe/243447", "10450")</f>
      </c>
      <c r="B172" s="4" t="s">
        <f>=HYPERLINK("https://leilaoonline.net/lote/detalhe/243447", " 2 TRANSBORDOS SANTA IZABEL TRIDEM 13T; 2013 ~ 2014. - FR13003180/FR13003163. - LOC. MB")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27.000,00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=HYPERLINK("https://leilaoonline.net/lote/detalhe/243432", "10461")</f>
      </c>
      <c r="B173" s="4" t="s">
        <f>=HYPERLINK("https://leilaoonline.net/lote/detalhe/243432", " CAMINHÃO VOLKSWAGEN 31.280 CRM 6X4; ANO 2012/2013; BRANCO. -  CARROCERIA TRANSBORDO CAIXOTE DUPLO ANTONIOSI; ANO 2012. - FR92360. - LOC. JUNQUEIRA")</f>
      </c>
      <c r="C173" s="4" t="inlineStr">
        <is>
          <t>Vendido</t>
        </is>
      </c>
      <c r="D173" s="4" t="inlineStr">
        <is>
          <t>101</t>
        </is>
      </c>
      <c r="E173" s="5" t="inlineStr">
        <is>
          <t>124.000,00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=HYPERLINK("https://leilaoonline.net/lote/detalhe/243445", "10462")</f>
      </c>
      <c r="B174" s="4" t="s">
        <f>=HYPERLINK("https://leilaoonline.net/lote/detalhe/243445", " CAMINHÃO VOLKSWAGEN 31.320 CNC; ANO 2010/2011; BRANCO. - CARROCERIA TRANSBORDO CAIXOTE DUPLO SANTA IZABEL; ANO 2012. -  FR22327. - LOC. JUNQUEIRA")</f>
      </c>
      <c r="C174" s="4" t="inlineStr">
        <is>
          <t>Vendido</t>
        </is>
      </c>
      <c r="D174" s="4" t="inlineStr">
        <is>
          <t>109</t>
        </is>
      </c>
      <c r="E174" s="5" t="inlineStr">
        <is>
          <t>132.000,00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=HYPERLINK("https://leilaoonline.net/lote/detalhe/243439", "10464")</f>
      </c>
      <c r="B175" s="4" t="s">
        <f>=HYPERLINK("https://leilaoonline.net/lote/detalhe/243439", " CAMINHÃO VOLKSWAGEN 31.320 CNC 6X4; ANO 2011/2012; BRANCO. - CARROCERIA TRANSBORDO CAIXOTE DUPLO SANTA IZABEL. - FR139292. - LOC. JUNQUEIRA")</f>
      </c>
      <c r="C175" s="4" t="inlineStr">
        <is>
          <t>Vendido</t>
        </is>
      </c>
      <c r="D175" s="4" t="inlineStr">
        <is>
          <t>112</t>
        </is>
      </c>
      <c r="E175" s="5" t="inlineStr">
        <is>
          <t>138.000,00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=HYPERLINK("https://leilaoonline.net/lote/detalhe/243448", "10465")</f>
      </c>
      <c r="B176" s="4" t="s">
        <f>=HYPERLINK("https://leilaoonline.net/lote/detalhe/243448", " CAMINHÃO VOLKSWAGEN 31.320 CNC 6X4; ANO 2011/2012; BRANCO. - CARROCERIA TRANSBORDO CAIXOTE DUPLO SANTA IZABEL. - FR139290. - LOC. JUNQUEIRA")</f>
      </c>
      <c r="C176" s="4" t="inlineStr">
        <is>
          <t>Vendido</t>
        </is>
      </c>
      <c r="D176" s="4" t="inlineStr">
        <is>
          <t>109</t>
        </is>
      </c>
      <c r="E176" s="5" t="inlineStr">
        <is>
          <t>130.000,00</t>
        </is>
      </c>
      <c r="F176" s="4" t="inlineStr">
        <is>
          <t>2000.00</t>
        </is>
      </c>
    </row>
    <row collapsed="false" customFormat="false" customHeight="false" hidden="false" ht="12.1" outlineLevel="0" r="177">
      <c r="A177" s="5" t="s">
        <f>=HYPERLINK("https://leilaoonline.net/lote/detalhe/243441", "10466")</f>
      </c>
      <c r="B177" s="4" t="s">
        <f>=HYPERLINK("https://leilaoonline.net/lote/detalhe/243441", " CAMINHÃO VOLKSWAGEN 31.280 CRM 6X4; ANO 2012/2013; BRANCO. - CARROCERIA TRANSBORDO CAIXOTE DUPLO ANTONIOSI - FR92356. - LOC. JUNQUEIRA")</f>
      </c>
      <c r="C177" s="4" t="inlineStr">
        <is>
          <t>Vendido</t>
        </is>
      </c>
      <c r="D177" s="4" t="inlineStr">
        <is>
          <t>96</t>
        </is>
      </c>
      <c r="E177" s="5" t="inlineStr">
        <is>
          <t>173.000,00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=HYPERLINK("https://leilaoonline.net/lote/detalhe/243926", "10474")</f>
      </c>
      <c r="B178" s="4" t="s">
        <f>=HYPERLINK("https://leilaoonline.net/lote/detalhe/243926", "TRATOR MASSEY FERGUSON 7140, ANO 2010 - FR93142. - LOC. JUNQUEIRA")</f>
      </c>
      <c r="C178" s="4" t="inlineStr">
        <is>
          <t>Vendido</t>
        </is>
      </c>
      <c r="D178" s="4" t="inlineStr">
        <is>
          <t>80</t>
        </is>
      </c>
      <c r="E178" s="5" t="inlineStr">
        <is>
          <t>120.000,00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=HYPERLINK("https://leilaoonline.net/lote/detalhe/243407", "10506")</f>
      </c>
      <c r="B179" s="4" t="s">
        <f>=HYPERLINK("https://leilaoonline.net/lote/detalhe/243407", " MOTO BOMBA MWM 6.12 TCA; ANO 2008. - FR9005030. - LOC. RIO BRILHANTE")</f>
      </c>
      <c r="C179" s="4" t="inlineStr">
        <is>
          <t>Vendido</t>
        </is>
      </c>
      <c r="D179" s="4" t="inlineStr">
        <is>
          <t>46</t>
        </is>
      </c>
      <c r="E179" s="5" t="inlineStr">
        <is>
          <t>32.500,00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=HYPERLINK("https://leilaoonline.net/lote/detalhe/243919", "10521")</f>
      </c>
      <c r="B180" s="4" t="s">
        <f>=HYPERLINK("https://leilaoonline.net/lote/detalhe/243919", " TRANSBORDO CIVEMASA TAC 13000; ANO 2008. - FR9004063. - LOC. PASSATEMPO")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=HYPERLINK("https://leilaoonline.net/lote/detalhe/243918", "10524")</f>
      </c>
      <c r="B181" s="4" t="s">
        <f>=HYPERLINK("https://leilaoonline.net/lote/detalhe/243918", " MOTO BOMBA MWM 6.12 TCA; ANO 2007. - FR9005018. - LOC. PASSATEMPO")</f>
      </c>
      <c r="C181" s="4" t="inlineStr">
        <is>
          <t>Não vendido</t>
        </is>
      </c>
      <c r="D181" s="4" t="inlineStr">
        <is>
          <t>11</t>
        </is>
      </c>
      <c r="E181" s="5" t="inlineStr">
        <is>
          <t>8.000,00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=HYPERLINK("https://leilaoonline.net/lote/detalhe/243424", "10525")</f>
      </c>
      <c r="B182" s="4" t="s">
        <f>=HYPERLINK("https://leilaoonline.net/lote/detalhe/243424", " MOTO BOMBA MWM 6.12 TCA; ANO 2008. - FR4005579. - LOC. PASSATEMPO")</f>
      </c>
      <c r="C182" s="4" t="inlineStr">
        <is>
          <t>Não vendido</t>
        </is>
      </c>
      <c r="D182" s="4" t="inlineStr">
        <is>
          <t>25</t>
        </is>
      </c>
      <c r="E182" s="5" t="inlineStr">
        <is>
          <t>19.000,00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=HYPERLINK("https://leilaoonline.net/lote/detalhe/243409", "10526")</f>
      </c>
      <c r="B183" s="4" t="s">
        <f>=HYPERLINK("https://leilaoonline.net/lote/detalhe/243409", " MOTO BOMBA MWM 6.12 TCA; ANO 2007. - FR9005027. - LOC. PASSATEMPO")</f>
      </c>
      <c r="C183" s="4" t="inlineStr">
        <is>
          <t>Vendido</t>
        </is>
      </c>
      <c r="D183" s="4" t="inlineStr">
        <is>
          <t>25</t>
        </is>
      </c>
      <c r="E183" s="5" t="inlineStr">
        <is>
          <t>18.500,00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=HYPERLINK("https://leilaoonline.net/lote/detalhe/243408", "10527")</f>
      </c>
      <c r="B184" s="4" t="s">
        <f>=HYPERLINK("https://leilaoonline.net/lote/detalhe/243408", " MOTO BOMBA MWM 6.12 TCA; ANO 2007. - FR5005764. - LOC. PASSATEMPO")</f>
      </c>
      <c r="C184" s="4" t="inlineStr">
        <is>
          <t>Não vendido</t>
        </is>
      </c>
      <c r="D184" s="4" t="inlineStr">
        <is>
          <t>6</t>
        </is>
      </c>
      <c r="E184" s="5" t="inlineStr">
        <is>
          <t>6.000,00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=HYPERLINK("https://leilaoonline.net/lote/detalhe/243414", "10532")</f>
      </c>
      <c r="B185" s="4" t="s">
        <f>=HYPERLINK("https://leilaoonline.net/lote/detalhe/243414", "HIDROROLL IRRIGABRASIL; ANO 2002. - FR9003021. - LOC. PASSATEMPO")</f>
      </c>
      <c r="C185" s="4" t="inlineStr">
        <is>
          <t>Vendido</t>
        </is>
      </c>
      <c r="D185" s="4" t="inlineStr">
        <is>
          <t>26</t>
        </is>
      </c>
      <c r="E185" s="5" t="inlineStr">
        <is>
          <t>29.000,00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=HYPERLINK("https://leilaoonline.net/lote/detalhe/243419", "10533")</f>
      </c>
      <c r="B186" s="4" t="s">
        <f>=HYPERLINK("https://leilaoonline.net/lote/detalhe/243419", "HIDROROLL IRRIGABRASIL; ANO 2008. - FR9003033. - LOC. PASSATEMPO")</f>
      </c>
      <c r="C186" s="4" t="inlineStr">
        <is>
          <t>Vendido</t>
        </is>
      </c>
      <c r="D186" s="4" t="inlineStr">
        <is>
          <t>25</t>
        </is>
      </c>
      <c r="E186" s="5" t="inlineStr">
        <is>
          <t>28.000,00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=HYPERLINK("https://leilaoonline.net/lote/detalhe/243412", "10534")</f>
      </c>
      <c r="B187" s="4" t="s">
        <f>=HYPERLINK("https://leilaoonline.net/lote/detalhe/243412", "HIDROROLL IRRIGABRASIL; ANO 2008. - FR9003030. - LOC. PASSATEMPO")</f>
      </c>
      <c r="C187" s="4" t="inlineStr">
        <is>
          <t>Vendido</t>
        </is>
      </c>
      <c r="D187" s="4" t="inlineStr">
        <is>
          <t>30</t>
        </is>
      </c>
      <c r="E187" s="5" t="inlineStr">
        <is>
          <t>31.500,00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=HYPERLINK("https://leilaoonline.net/lote/detalhe/243415", "10535")</f>
      </c>
      <c r="B188" s="4" t="s">
        <f>=HYPERLINK("https://leilaoonline.net/lote/detalhe/243415", " MOTO BOMBA MWM 6.12 TCA; ANO 2007. - FR5005007. - LOC. PASSATEMPO")</f>
      </c>
      <c r="C188" s="4" t="inlineStr">
        <is>
          <t>Vendido</t>
        </is>
      </c>
      <c r="D188" s="4" t="inlineStr">
        <is>
          <t>14</t>
        </is>
      </c>
      <c r="E188" s="5" t="inlineStr">
        <is>
          <t>16.000,00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=HYPERLINK("https://leilaoonline.net/lote/detalhe/245171", "31885")</f>
      </c>
      <c r="B189" s="4" t="s">
        <f>=HYPERLINK("https://leilaoonline.net/lote/detalhe/245171", "APROX. 105 RODAS E 7 CONTRAPESOS DE TAMANHOS DIVERSOS. - S/FR. - JATAÍ")</f>
      </c>
      <c r="C189" s="4" t="inlineStr">
        <is>
          <t>Vendido</t>
        </is>
      </c>
      <c r="D189" s="4" t="inlineStr">
        <is>
          <t>64</t>
        </is>
      </c>
      <c r="E189" s="5" t="inlineStr">
        <is>
          <t>18.700,00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=HYPERLINK("https://leilaoonline.net/lote/detalhe/245406", "31888")</f>
      </c>
      <c r="B190" s="4" t="s">
        <f>=HYPERLINK("https://leilaoonline.net/lote/detalhe/245406", "MOTOR CAPAC. APROX 75CV. - S/FR. - LOC. TARUMÃ")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=HYPERLINK("https://leilaoonline.net/lote/detalhe/243440", "32089")</f>
      </c>
      <c r="B191" s="4" t="s">
        <f>=HYPERLINK("https://leilaoonline.net/lote/detalhe/243440", " 3 SILOS NAS MEDIDAS: Nº 1 CAP. 193M³ MED. 0,80X6,35X12M (SAI-LP-0009) - Nº 2 CAP. 203M³ MED. 0,80X5,46X12,74M - (SAI-LP-0010) - Nº 3 CAP. 193M³ MED. 0,80X6,35X12M (SAI-LP-0011) UMA TORRE ELEVADORA - LOC. LAGOA DA PRATA")</f>
      </c>
      <c r="C191" s="4" t="inlineStr">
        <is>
          <t>Não vendido</t>
        </is>
      </c>
      <c r="D191" s="4" t="inlineStr">
        <is>
          <t>47</t>
        </is>
      </c>
      <c r="E191" s="5" t="inlineStr">
        <is>
          <t>113.000,00</t>
        </is>
      </c>
      <c r="F191" s="4" t="inlineStr">
        <is>
          <t>2000.00</t>
        </is>
      </c>
    </row>
    <row collapsed="false" customFormat="false" customHeight="false" hidden="false" ht="12.1" outlineLevel="0" r="192">
      <c r="A192" s="5" t="s">
        <f>=HYPERLINK("https://leilaoonline.net/lote/detalhe/243588", "32094")</f>
      </c>
      <c r="B192" s="4" t="s">
        <f>=HYPERLINK("https://leilaoonline.net/lote/detalhe/243588", "  DESENVERNIZADEIRA. - S/FR. - LOC. MARACAÍ")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=HYPERLINK("https://leilaoonline.net/lote/detalhe/243578", "32109")</f>
      </c>
      <c r="B193" s="4" t="s">
        <f>=HYPERLINK("https://leilaoonline.net/lote/detalhe/243578", " APROX. 10 TON. DE SUCATA DE PLÁSTICOS EM GERAL; PAPÉIS; RAFIA E RECHEIO DE TORRE. (LANCE POR KG.) - S/FR. - LOC. IPAUSSU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0,10</t>
        </is>
      </c>
      <c r="F193" s="4" t="inlineStr">
        <is>
          <t>0.01</t>
        </is>
      </c>
    </row>
    <row collapsed="false" customFormat="false" customHeight="false" hidden="false" ht="12.1" outlineLevel="0" r="194">
      <c r="A194" s="5" t="s">
        <f>=HYPERLINK("https://leilaoonline.net/lote/detalhe/243568", "32143")</f>
      </c>
      <c r="B194" s="4" t="s">
        <f>=HYPERLINK("https://leilaoonline.net/lote/detalhe/243568", " APROX. 120 PALETES. (VENDA POR UNIDADE) - S/FR. - LOC. SANTA CÂNDIDA 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132,00</t>
        </is>
      </c>
      <c r="F194" s="4" t="inlineStr">
        <is>
          <t>0.10</t>
        </is>
      </c>
    </row>
    <row collapsed="false" customFormat="false" customHeight="false" hidden="false" ht="12.1" outlineLevel="0" r="195">
      <c r="A195" s="5" t="s">
        <f>=HYPERLINK("https://leilaoonline.net/lote/detalhe/243581", "32145")</f>
      </c>
      <c r="B195" s="4" t="s">
        <f>=HYPERLINK("https://leilaoonline.net/lote/detalhe/243581", " APROX. 30 TONELADAS DE RODETES. (LANCE POR KG) - S/FR. - LOC. UNIVALEM")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39.000,00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=HYPERLINK("https://leilaoonline.net/lote/detalhe/243923", "32146")</f>
      </c>
      <c r="B196" s="4" t="s">
        <f>=HYPERLINK("https://leilaoonline.net/lote/detalhe/243923", "IMPRESSORA PLOTER HP DESIGNJET 111. - S/FR. - LOC. CAR COPI - PIRACICABA")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=HYPERLINK("https://leilaoonline.net/lote/detalhe/243924", "32151")</f>
      </c>
      <c r="B197" s="4" t="s">
        <f>=HYPERLINK("https://leilaoonline.net/lote/detalhe/243924", "APROX. 75 SUCATAS DE VÁLVULAS DIVERSAS; 9 SUCATAS DE MEDIDORES DE VAZÃO. - S/FR. - LOC. TARUMÃ")</f>
      </c>
      <c r="C197" s="4" t="inlineStr">
        <is>
          <t>Vendido</t>
        </is>
      </c>
      <c r="D197" s="4" t="inlineStr">
        <is>
          <t>47</t>
        </is>
      </c>
      <c r="E197" s="5" t="inlineStr">
        <is>
          <t>39.000,00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=HYPERLINK("https://leilaoonline.net/lote/detalhe/243589", "32153")</f>
      </c>
      <c r="B198" s="4" t="s">
        <f>=HYPERLINK("https://leilaoonline.net/lote/detalhe/243589", " SUCATA DE PAINEL ELÉTRICO. - S/FR. - LOC. IPAUSSU")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=HYPERLINK("https://leilaoonline.net/lote/detalhe/243577", "32154")</f>
      </c>
      <c r="B199" s="4" t="s">
        <f>=HYPERLINK("https://leilaoonline.net/lote/detalhe/243577", "SUCATA DE RODETE - APROX. 12 PEÇAS. - S/FR. - LOC. TARUMÃ")</f>
      </c>
      <c r="C199" s="4" t="inlineStr">
        <is>
          <t>Não vendido</t>
        </is>
      </c>
      <c r="D199" s="4" t="inlineStr">
        <is>
          <t>13</t>
        </is>
      </c>
      <c r="E199" s="5" t="inlineStr">
        <is>
          <t>6.000,00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=HYPERLINK("https://leilaoonline.net/lote/detalhe/243584", "32155")</f>
      </c>
      <c r="B200" s="4" t="s">
        <f>=HYPERLINK("https://leilaoonline.net/lote/detalhe/243584", " SUCATA DE TANQUE AÇO CARBONO 2.46 DIÂMETRO / 5.50 COMPRIMENTO. - S/FR. - LOC. TARUMÃ")</f>
      </c>
      <c r="C200" s="4" t="inlineStr">
        <is>
          <t>Não vendido</t>
        </is>
      </c>
      <c r="D200" s="4" t="inlineStr">
        <is>
          <t>13</t>
        </is>
      </c>
      <c r="E200" s="5" t="inlineStr">
        <is>
          <t>1.800,00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=HYPERLINK("https://leilaoonline.net/lote/detalhe/243587", "32156")</f>
      </c>
      <c r="B201" s="4" t="s">
        <f>=HYPERLINK("https://leilaoonline.net/lote/detalhe/243587", " SUCATA DE TANQUE DE AÇO CARBONO PARA PREPARO DE SODA. - FR229213. - LOC. TARUMÃ")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=HYPERLINK("https://leilaoonline.net/lote/detalhe/243570", "32157")</f>
      </c>
      <c r="B202" s="4" t="s">
        <f>=HYPERLINK("https://leilaoonline.net/lote/detalhe/243570", " SUCATA DE TRANSPORTADOR HELICOIDAL. - FR160984. - LOC. TARUMÃ")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=HYPERLINK("https://leilaoonline.net/lote/detalhe/243569", "32158")</f>
      </c>
      <c r="B203" s="4" t="s">
        <f>=HYPERLINK("https://leilaoonline.net/lote/detalhe/243569", " TANQUE DE FIBRA TECNIPLAS 1.100 LITROS. - FR185578. - LOC. IPAUSSU")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=HYPERLINK("https://leilaoonline.net/lote/detalhe/243928", "32163")</f>
      </c>
      <c r="B204" s="4" t="s">
        <f>=HYPERLINK("https://leilaoonline.net/lote/detalhe/243928", "3 BOMBAS DE ABASTECIMENTO DE DIESEL SEM MOTOR E 1 BOMBA DE ETANOL COM MOTOR / MARCA GILBARCO / WEYNI. - S/FR. - LOC. RIO BRILHANTE")</f>
      </c>
      <c r="C204" s="4" t="inlineStr">
        <is>
          <t>Vendido</t>
        </is>
      </c>
      <c r="D204" s="4" t="inlineStr">
        <is>
          <t>11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=HYPERLINK("https://leilaoonline.net/lote/detalhe/243927", "32164")</f>
      </c>
      <c r="B205" s="4" t="s">
        <f>=HYPERLINK("https://leilaoonline.net/lote/detalhe/243927", "APROX. 57 VÁLVULAS DE MODELO DIVERSOS. - S/FR. - LOC. CAARAPÓ")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12.000,00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=HYPERLINK("https://leilaoonline.net/lote/detalhe/243985", "32165")</f>
      </c>
      <c r="B206" s="4" t="s">
        <f>=HYPERLINK("https://leilaoonline.net/lote/detalhe/243985", " SUCATAS DE ITENS ELÉTRICOS DIVERSOS; VEJA DESCRITIVO DE ITENS. - S/FR. - LOC. TARUMÃ")</f>
      </c>
      <c r="C206" s="4" t="inlineStr">
        <is>
          <t>Vendido</t>
        </is>
      </c>
      <c r="D206" s="4" t="inlineStr">
        <is>
          <t>45</t>
        </is>
      </c>
      <c r="E206" s="5" t="inlineStr">
        <is>
          <t>8.300,00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=HYPERLINK("https://leilaoonline.net/lote/detalhe/243986", "32166")</f>
      </c>
      <c r="B207" s="4" t="s">
        <f>=HYPERLINK("https://leilaoonline.net/lote/detalhe/243986", " SUCATA DE COZINHA INDUSTRIAL - CONTENDO: BALCÃO AQUECIDO / REFRIGERADOR / PIA DE INOX COM CUBA E UMA GELADEIRA HORIZONTAL DE 3 PORTAS / CARRINHO TRANSPORTADOR INOX. - S/FR. - LOC. TARUMÃ")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1.000,00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=HYPERLINK("https://leilaoonline.net/lote/detalhe/243988", "32167")</f>
      </c>
      <c r="B208" s="4" t="s">
        <f>=HYPERLINK("https://leilaoonline.net/lote/detalhe/243988", " APROX. 5 TUBOS DE AÇO INOX COM APROXIMADAMENTE 7 METROS. - S/FR. - LOC. TARUMÃ")</f>
      </c>
      <c r="C208" s="4" t="inlineStr">
        <is>
          <t>Vendido</t>
        </is>
      </c>
      <c r="D208" s="4" t="inlineStr">
        <is>
          <t>10</t>
        </is>
      </c>
      <c r="E208" s="5" t="inlineStr">
        <is>
          <t>1.800,00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=HYPERLINK("https://leilaoonline.net/lote/detalhe/243990", "32168")</f>
      </c>
      <c r="B209" s="4" t="s">
        <f>=HYPERLINK("https://leilaoonline.net/lote/detalhe/243990", " SUCATA DE MULTI JATO - AÇO INOX. - S/FR. - LOC. TARUMÃ")</f>
      </c>
      <c r="C209" s="4" t="inlineStr">
        <is>
          <t>Não vendido</t>
        </is>
      </c>
      <c r="D209" s="4" t="inlineStr">
        <is>
          <t>4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=HYPERLINK("https://leilaoonline.net/lote/detalhe/243992", "32169")</f>
      </c>
      <c r="B210" s="4" t="s">
        <f>=HYPERLINK("https://leilaoonline.net/lote/detalhe/243992", " SUCATA DE TANQUE AÇO CARBONO COM MEXEDOR CAPCIDADE 1.500 LTS. - S/FR. - LOC. TARUMÃ")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=HYPERLINK("https://leilaoonline.net/lote/detalhe/243989", "32170")</f>
      </c>
      <c r="B211" s="4" t="s">
        <f>=HYPERLINK("https://leilaoonline.net/lote/detalhe/243989", " APROX. 4 PNEUS 750/65 R26 - MICHELIN / MEGAXBIB -  SUCATEADOS. - S/FR. - LOC. PARAGUAÇU")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1.300,00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=HYPERLINK("https://leilaoonline.net/lote/detalhe/243993", "32171")</f>
      </c>
      <c r="B212" s="4" t="s">
        <f>=HYPERLINK("https://leilaoonline.net/lote/detalhe/243993", " APROX. 10 NO BREAKS DE DIVERSAS MARCAS / 2 AR CONDICIONADOS - SUCATEADOS / 1 FRIGO-BAR SUCATEADO / 1 BEBEDOURO SUCATEADO. - S/FR. - LOC. PARAGUAÇU")</f>
      </c>
      <c r="C212" s="4" t="inlineStr">
        <is>
          <t>Vendido</t>
        </is>
      </c>
      <c r="D212" s="4" t="inlineStr">
        <is>
          <t>3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=HYPERLINK("https://leilaoonline.net/lote/detalhe/243996", "32172")</f>
      </c>
      <c r="B213" s="4" t="s">
        <f>=HYPERLINK("https://leilaoonline.net/lote/detalhe/243996", " SUBSOLADOR DE ARADO STARA.  - FR48056. - LOC. IPAUSSU")</f>
      </c>
      <c r="C213" s="4" t="inlineStr">
        <is>
          <t>Não vendido</t>
        </is>
      </c>
      <c r="D213" s="4" t="inlineStr">
        <is>
          <t>3</t>
        </is>
      </c>
      <c r="E213" s="5" t="inlineStr">
        <is>
          <t>1.350,00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=HYPERLINK("https://leilaoonline.net/lote/detalhe/243987", "32173")</f>
      </c>
      <c r="B214" s="4" t="s">
        <f>=HYPERLINK("https://leilaoonline.net/lote/detalhe/243987", " ENLEIRADEIRA DMB. - FR48074. - LOC. IPAUSSU")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=HYPERLINK("https://leilaoonline.net/lote/detalhe/243994", "32174")</f>
      </c>
      <c r="B215" s="4" t="s">
        <f>=HYPERLINK("https://leilaoonline.net/lote/detalhe/243994", " ENXADA ROTATIVA UNIVERSAL. - FR48158. - LOC. IPAUSSU")</f>
      </c>
      <c r="C215" s="4" t="inlineStr">
        <is>
          <t>Não vendido</t>
        </is>
      </c>
      <c r="D215" s="4" t="inlineStr">
        <is>
          <t>4</t>
        </is>
      </c>
      <c r="E215" s="5" t="inlineStr">
        <is>
          <t>2.700,00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=HYPERLINK("https://leilaoonline.net/lote/detalhe/243995", "32175")</f>
      </c>
      <c r="B216" s="4" t="s">
        <f>=HYPERLINK("https://leilaoonline.net/lote/detalhe/243995", " CAMINHÃO SCANIA R113 H 4X2 360; ANO 1997/1997; BRANCO. - FR91202. - IPAUSSU")</f>
      </c>
      <c r="C216" s="4" t="inlineStr">
        <is>
          <t>Vendido</t>
        </is>
      </c>
      <c r="D216" s="4" t="inlineStr">
        <is>
          <t>37</t>
        </is>
      </c>
      <c r="E216" s="5" t="inlineStr">
        <is>
          <t>58.000,00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=HYPERLINK("https://leilaoonline.net/lote/detalhe/243991", "32176")</f>
      </c>
      <c r="B217" s="4" t="s">
        <f>=HYPERLINK("https://leilaoonline.net/lote/detalhe/243991", " SEMI REBOQUE RANDONSP SRCA CA; ANO 2012/2012; CINZA. - FR46954. - LOC. IPAUSSU")</f>
      </c>
      <c r="C217" s="4" t="inlineStr">
        <is>
          <t>Não vendido</t>
        </is>
      </c>
      <c r="D217" s="4" t="inlineStr">
        <is>
          <t>19</t>
        </is>
      </c>
      <c r="E217" s="5" t="inlineStr">
        <is>
          <t>60.000,00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=HYPERLINK("https://leilaoonline.net/lote/detalhe/245172", "32177")</f>
      </c>
      <c r="B218" s="4" t="s">
        <f>=HYPERLINK("https://leilaoonline.net/lote/detalhe/245172", "APROX. 9 ITENS DIVERSOS. -  3 BARRAS DE TUBO POLIETILENO E TUBO DE FIBRA DE VIDRO. (TAM. DIVERSOS) / 2 BANCADAS DE AÇO. / 1 PRATELEIRA COM GRADE. / 1 PORTEIRA DE AÇO. / 1 MESA METALICA. / 1 ROLO DE MANGUEIRA. - S/FR. - LOC. JATAÍ")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=HYPERLINK("https://leilaoonline.net/lote/detalhe/245173", "32178")</f>
      </c>
      <c r="B219" s="4" t="s">
        <f>=HYPERLINK("https://leilaoonline.net/lote/detalhe/245173", "(VEJA VÍDEO) TRATOR VALTRA BH 205i 4X4 HIFLOW; ANO 2009. - FR163441. - LOC. BARRA")</f>
      </c>
      <c r="C219" s="4" t="inlineStr">
        <is>
          <t>Não vendido</t>
        </is>
      </c>
      <c r="D219" s="4" t="inlineStr">
        <is>
          <t>87</t>
        </is>
      </c>
      <c r="E219" s="5" t="inlineStr">
        <is>
          <t>106.000,00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=HYPERLINK("https://leilaoonline.net/lote/detalhe/245228", "32179")</f>
      </c>
      <c r="B220" s="4" t="s">
        <f>=HYPERLINK("https://leilaoonline.net/lote/detalhe/245228", "APROX. 34 PNEUS DE TRANSBORDO DIVERSOS; VEJA DESCRITIVO DE ITENS. - S/FR. - LOC. UNIVALEM")</f>
      </c>
      <c r="C220" s="4" t="inlineStr">
        <is>
          <t>Vendido</t>
        </is>
      </c>
      <c r="D220" s="4" t="inlineStr">
        <is>
          <t>43</t>
        </is>
      </c>
      <c r="E220" s="5" t="inlineStr">
        <is>
          <t>8.000,00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=HYPERLINK("https://leilaoonline.net/lote/detalhe/245403", "32180")</f>
      </c>
      <c r="B221" s="4" t="s">
        <f>=HYPERLINK("https://leilaoonline.net/lote/detalhe/245403", "APROX. 12 PLACAS DE INOX. / 1 TROCADOR DE CALOR SUCATEADO. - S/FR. - LOC. TARUMÃ")</f>
      </c>
      <c r="C221" s="4" t="inlineStr">
        <is>
          <t>Não vendido</t>
        </is>
      </c>
      <c r="D221" s="4" t="inlineStr">
        <is>
          <t>5</t>
        </is>
      </c>
      <c r="E221" s="5" t="inlineStr">
        <is>
          <t>900,00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=HYPERLINK("https://leilaoonline.net/lote/detalhe/245404", "32181")</f>
      </c>
      <c r="B222" s="4" t="s">
        <f>=HYPERLINK("https://leilaoonline.net/lote/detalhe/245404", "APROX. 20 SUCATAS DE TUBOS DE PVC. - S/FR. - LOC. TARUMÃ")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=HYPERLINK("https://leilaoonline.net/lote/detalhe/245405", "32182")</f>
      </c>
      <c r="B223" s="4" t="s">
        <f>=HYPERLINK("https://leilaoonline.net/lote/detalhe/245405", "APROX. 2 TON. DE BORRACHA DE ESTEIRA. (LANCE POR KG.) - S/FR. - LOC. TARUMÃ")</f>
      </c>
      <c r="C223" s="4" t="inlineStr">
        <is>
          <t>Vendido</t>
        </is>
      </c>
      <c r="D223" s="4" t="inlineStr">
        <is>
          <t>14</t>
        </is>
      </c>
      <c r="E223" s="5" t="inlineStr">
        <is>
          <t>4.400,00</t>
        </is>
      </c>
      <c r="F223" s="4" t="inlineStr">
        <is>
          <t>0.10</t>
        </is>
      </c>
    </row>
    <row collapsed="false" customFormat="false" customHeight="false" hidden="false" ht="12.1" outlineLevel="0" r="224">
      <c r="A224" s="5" t="s">
        <f>=HYPERLINK("https://leilaoonline.net/lote/detalhe/245407", "32184")</f>
      </c>
      <c r="B224" s="4" t="s">
        <f>=HYPERLINK("https://leilaoonline.net/lote/detalhe/245407", "SUCATA ELÉTRICA CONTENDO: 1 TALHA HOVAM 2 TON. / 3 MOTORES DE PEQUENO PORTE DIVEROS. - S/FR. - LOC. IPAUSSU")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=HYPERLINK("https://leilaoonline.net/lote/detalhe/245512", "32265")</f>
      </c>
      <c r="B225" s="4" t="s">
        <f>=HYPERLINK("https://leilaoonline.net/lote/detalhe/245512", "MOTOR WEG HGF 400A- 650VC-690V. - S/FR. - LOC. LAGOA DA PRATA")</f>
      </c>
      <c r="C225" s="4" t="inlineStr">
        <is>
          <t>Não vendido</t>
        </is>
      </c>
      <c r="D225" s="4" t="inlineStr">
        <is>
          <t>61</t>
        </is>
      </c>
      <c r="E225" s="5" t="inlineStr">
        <is>
          <t>28.000,00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=HYPERLINK("https://leilaoonline.net/lote/detalhe/243583", "32604")</f>
      </c>
      <c r="B226" s="4" t="s">
        <f>=HYPERLINK("https://leilaoonline.net/lote/detalhe/243583", "  ENXADA ROTATIVA HOWARD CH 3000; ANO 2014. - FR48159. - LOC. IPAUSSU")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=HYPERLINK("https://leilaoonline.net/lote/detalhe/243975", "32788")</f>
      </c>
      <c r="B227" s="4" t="s">
        <f>=HYPERLINK("https://leilaoonline.net/lote/detalhe/243975", " SEMI REBOQUE TANQUE GUERRA AG TQ; ANO 2009/2009; AZUL. - FR88526. - LOC. BENALCOOL")</f>
      </c>
      <c r="C227" s="4" t="inlineStr">
        <is>
          <t>Vendido</t>
        </is>
      </c>
      <c r="D227" s="4" t="inlineStr">
        <is>
          <t>28</t>
        </is>
      </c>
      <c r="E227" s="5" t="inlineStr">
        <is>
          <t>51.000,00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=HYPERLINK("https://leilaoonline.net/lote/detalhe/243416", "32932")</f>
      </c>
      <c r="B228" s="4" t="s">
        <f>=HYPERLINK("https://leilaoonline.net/lote/detalhe/243416", " HIDRO ROLL TURBOMAQ. - FR20164. - LOC. SANTA CÂNDIDA")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5.000,00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=HYPERLINK("https://leilaoonline.net/lote/detalhe/245170", "32955")</f>
      </c>
      <c r="B229" s="4" t="s">
        <f>=HYPERLINK("https://leilaoonline.net/lote/detalhe/245170", "ENXADA ROTATIVA HOWARD ENGUNERING LIMITED; ANO 2014. - FR84719. - LOC. JATAÍ")</f>
      </c>
      <c r="C229" s="4" t="inlineStr">
        <is>
          <t>Não vendido</t>
        </is>
      </c>
      <c r="D229" s="4" t="inlineStr">
        <is>
          <t>2</t>
        </is>
      </c>
      <c r="E229" s="5" t="inlineStr">
        <is>
          <t>1.100,00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=HYPERLINK("https://leilaoonline.net/lote/detalhe/243434", "33026")</f>
      </c>
      <c r="B230" s="4" t="s">
        <f>=HYPERLINK("https://leilaoonline.net/lote/detalhe/243434", " SILO. - SAI-LP-0008. - LOC. LAGOA DA PRATA")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=HYPERLINK("https://leilaoonline.net/lote/detalhe/245497", "33045")</f>
      </c>
      <c r="B231" s="4" t="s">
        <f>=HYPERLINK("https://leilaoonline.net/lote/detalhe/245497", " MOTO BOMBA MWM 6.12 TCA. - FR8004033. - LOC. LAGOA DA PRATA")</f>
      </c>
      <c r="C231" s="4" t="inlineStr">
        <is>
          <t>Vendido</t>
        </is>
      </c>
      <c r="D231" s="4" t="inlineStr">
        <is>
          <t>23</t>
        </is>
      </c>
      <c r="E231" s="5" t="inlineStr">
        <is>
          <t>16.000,00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=HYPERLINK("https://leilaoonline.net/lote/detalhe/243454", "33064")</f>
      </c>
      <c r="B232" s="4" t="s">
        <f>=HYPERLINK("https://leilaoonline.net/lote/detalhe/243454", " ELIMINADOR DE SOQUEIRA AGRO MATÃO; ANO 2019. - FR67202. - LOC. BOM RETIRO")</f>
      </c>
      <c r="C232" s="4" t="inlineStr">
        <is>
          <t>Não vendido</t>
        </is>
      </c>
      <c r="D232" s="4" t="inlineStr">
        <is>
          <t>2</t>
        </is>
      </c>
      <c r="E232" s="5" t="inlineStr">
        <is>
          <t>1.250,00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=HYPERLINK("https://leilaoonline.net/lote/detalhe/243452", "33065")</f>
      </c>
      <c r="B233" s="4" t="s">
        <f>=HYPERLINK("https://leilaoonline.net/lote/detalhe/243452", " ELIMINADOR DE SOQUEIRA AGRO MATÃO; ANO 2019. - FR57434. - LOC. BOM RETIRO")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1.250,00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=HYPERLINK("https://leilaoonline.net/lote/detalhe/243453", "33066")</f>
      </c>
      <c r="B234" s="4" t="s">
        <f>=HYPERLINK("https://leilaoonline.net/lote/detalhe/243453", " ELIMINADOR DE SOQUEIRA AGRO MATÃO; ANO 2019. - FR38091. - LOC. BOM RETIRO")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1.250,00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=HYPERLINK("https://leilaoonline.net/lote/detalhe/243451", "33067")</f>
      </c>
      <c r="B235" s="4" t="s">
        <f>=HYPERLINK("https://leilaoonline.net/lote/detalhe/243451", " ELIMINADOR DE SOQUEIRA AGRO MATÃO; ANO 2019. - FR38092. - LOC. BOM RETIRO")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=HYPERLINK("https://leilaoonline.net/lote/detalhe/243410", "33070")</f>
      </c>
      <c r="B236" s="4" t="s">
        <f>=HYPERLINK("https://leilaoonline.net/lote/detalhe/243410", " ELIMINADOR DE SOQUEIRA AGRO MATÃO; ANO 2019. - FR25282. - LOC. BOM RETIRO")</f>
      </c>
      <c r="C236" s="4" t="inlineStr">
        <is>
          <t>Não vendido</t>
        </is>
      </c>
      <c r="D236" s="4" t="inlineStr">
        <is>
          <t>15</t>
        </is>
      </c>
      <c r="E236" s="5" t="inlineStr">
        <is>
          <t>3.750,00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=HYPERLINK("https://leilaoonline.net/lote/detalhe/243576", "33101")</f>
      </c>
      <c r="B237" s="4" t="s">
        <f>=HYPERLINK("https://leilaoonline.net/lote/detalhe/243576", "  1 ROLO DE PRESSÃO P44 – 78 / 12 TON. - S/FR. - LOC. TARUMÃ")</f>
      </c>
      <c r="C237" s="4" t="inlineStr">
        <is>
          <t>Não vendido</t>
        </is>
      </c>
      <c r="D237" s="4" t="inlineStr">
        <is>
          <t>40</t>
        </is>
      </c>
      <c r="E237" s="5" t="inlineStr">
        <is>
          <t>10.800,00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=HYPERLINK("https://leilaoonline.net/lote/detalhe/243418", "33361")</f>
      </c>
      <c r="B238" s="4" t="s">
        <f>=HYPERLINK("https://leilaoonline.net/lote/detalhe/243418", " SULCADOR 2 LIN. CIVEMASA; ANO 2018. - FR140066. - LOC. BOM RETIRO")</f>
      </c>
      <c r="C238" s="4" t="inlineStr">
        <is>
          <t>Não vendido</t>
        </is>
      </c>
      <c r="D238" s="4" t="inlineStr">
        <is>
          <t>7</t>
        </is>
      </c>
      <c r="E238" s="5" t="inlineStr">
        <is>
          <t>1.100,00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=HYPERLINK("https://leilaoonline.net/lote/detalhe/243423", "33363")</f>
      </c>
      <c r="B239" s="4" t="s">
        <f>=HYPERLINK("https://leilaoonline.net/lote/detalhe/243423", " CULTIVADOR 2L CARDERROLI; ANO 2018. - FR140045. - LOC. BOM RETIRO")</f>
      </c>
      <c r="C239" s="4" t="inlineStr">
        <is>
          <t>Não vendido</t>
        </is>
      </c>
      <c r="D239" s="4" t="inlineStr">
        <is>
          <t>5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=HYPERLINK("https://leilaoonline.net/lote/detalhe/243411", "33368")</f>
      </c>
      <c r="B240" s="4" t="s">
        <f>=HYPERLINK("https://leilaoonline.net/lote/detalhe/243411", " LOTE COM 5 DESENLEIRADORAS DE PALHA CARDEROLI; ANO 2018. - FR38080/FR38079/FR38081/FR67192/FR67193. - LOC. BOM RETIRO")</f>
      </c>
      <c r="C240" s="4" t="inlineStr">
        <is>
          <t>Não vendido</t>
        </is>
      </c>
      <c r="D240" s="4" t="inlineStr">
        <is>
          <t>27</t>
        </is>
      </c>
      <c r="E240" s="5" t="inlineStr">
        <is>
          <t>6.750,00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=HYPERLINK("https://leilaoonline.net/lote/detalhe/243417", "33497")</f>
      </c>
      <c r="B241" s="4" t="s">
        <f>=HYPERLINK("https://leilaoonline.net/lote/detalhe/243417", " TRANSBORDO SANTAL VT12; ANO 2008. - S/FR. - LOC. BONFIM")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=HYPERLINK("https://leilaoonline.net/lote/detalhe/243435", "33566")</f>
      </c>
      <c r="B242" s="4" t="s">
        <f>=HYPERLINK("https://leilaoonline.net/lote/detalhe/243435", " TRATOR CASE MX 260 MAGNUM 4X4; ANO 2017. - FR31062. - LOC. COSTA PINTO")</f>
      </c>
      <c r="C242" s="4" t="inlineStr">
        <is>
          <t>Não vendido</t>
        </is>
      </c>
      <c r="D242" s="4" t="inlineStr">
        <is>
          <t>33</t>
        </is>
      </c>
      <c r="E242" s="5" t="inlineStr">
        <is>
          <t>165.500,00</t>
        </is>
      </c>
      <c r="F242" s="4" t="inlineStr">
        <is>
          <t>2500.00</t>
        </is>
      </c>
    </row>
    <row collapsed="false" customFormat="false" customHeight="false" hidden="false" ht="12.1" outlineLevel="0" r="243">
      <c r="A243" s="5" t="s">
        <f>=HYPERLINK("https://leilaoonline.net/lote/detalhe/243438", "33567")</f>
      </c>
      <c r="B243" s="4" t="s">
        <f>=HYPERLINK("https://leilaoonline.net/lote/detalhe/243438", " TRANSBORDO SANTAL VT 10T. - ANO 2012 - FR10003152. - LOC. COSTA PINTO")</f>
      </c>
      <c r="C243" s="4" t="inlineStr">
        <is>
          <t>Vendido</t>
        </is>
      </c>
      <c r="D243" s="4" t="inlineStr">
        <is>
          <t>10</t>
        </is>
      </c>
      <c r="E243" s="5" t="inlineStr">
        <is>
          <t>19.000,00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=HYPERLINK("https://leilaoonline.net/lote/detalhe/243436", "33568")</f>
      </c>
      <c r="B244" s="4" t="s">
        <f>=HYPERLINK("https://leilaoonline.net/lote/detalhe/243436", " TRANSBORDO SANTAL VT 10T; ANO 2011. - FR7003053. - LOC. COSTA PINTO")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11.000,00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=HYPERLINK("https://leilaoonline.net/lote/detalhe/243442", "33569")</f>
      </c>
      <c r="B245" s="4" t="s">
        <f>=HYPERLINK("https://leilaoonline.net/lote/detalhe/243442", " TRANSBORDO SANTAL VT 10T; ANO 2011. - FR13003106. - LOC. COSTA PINTO")</f>
      </c>
      <c r="C245" s="4" t="inlineStr">
        <is>
          <t>Vendido</t>
        </is>
      </c>
      <c r="D245" s="4" t="inlineStr">
        <is>
          <t>3</t>
        </is>
      </c>
      <c r="E245" s="5" t="inlineStr">
        <is>
          <t>12.000,00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=HYPERLINK("https://leilaoonline.net/lote/detalhe/243446", "33570")</f>
      </c>
      <c r="B246" s="4" t="s">
        <f>=HYPERLINK("https://leilaoonline.net/lote/detalhe/243446", " TRANSBORDO SANTAL VT 10T; ANO 2011. - FR10003157. - LOC. COSTA PINTO")</f>
      </c>
      <c r="C246" s="4" t="inlineStr">
        <is>
          <t>Vendido</t>
        </is>
      </c>
      <c r="D246" s="4" t="inlineStr">
        <is>
          <t>7</t>
        </is>
      </c>
      <c r="E246" s="5" t="inlineStr">
        <is>
          <t>16.000,00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=HYPERLINK("https://leilaoonline.net/lote/detalhe/243917", "33601")</f>
      </c>
      <c r="B247" s="4" t="s">
        <f>=HYPERLINK("https://leilaoonline.net/lote/detalhe/243917", "REBOQUE RANDON EQ CA; ANO 2008/2008; AZUL. - FR81979. - LOC. ZANIN")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=HYPERLINK("https://leilaoonline.net/lote/detalhe/243925", "33622")</f>
      </c>
      <c r="B248" s="4" t="s">
        <f>=HYPERLINK("https://leilaoonline.net/lote/detalhe/243925", "ÔNIBUS MERCEDES BENZ OF 1315; ANO 1992/1992; BEGE. - FR81354. - LOC. UNIVALEM")</f>
      </c>
      <c r="C248" s="4" t="inlineStr">
        <is>
          <t>Vendido</t>
        </is>
      </c>
      <c r="D248" s="4" t="inlineStr">
        <is>
          <t>10</t>
        </is>
      </c>
      <c r="E248" s="5" t="inlineStr">
        <is>
          <t>7.500,00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=HYPERLINK("https://leilaoonline.net/lote/detalhe/243973", "33638")</f>
      </c>
      <c r="B249" s="4" t="s">
        <f>=HYPERLINK("https://leilaoonline.net/lote/detalhe/243973", " COLHEDORA JOHN DEERE. - S/FR. - LOC. PARAÍSO")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25.000,00</t>
        </is>
      </c>
      <c r="F2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2026-04-12T23:08:38.00Z</dcterms:created>
  <dc:creator>Tellks Tecnologia</dc:creator>
  <cp:revision>0</cp:revision>
</cp:coreProperties>
</file>