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MOTORES * BOMBAS * TRANSFORMADOR * CARREGADOR * COMPRESSOR * ESTABILIZADOR</t>
        </is>
      </c>
      <c r="C6" s="4"/>
      <c r="D6" s="4"/>
      <c r="E6" s="4"/>
      <c r="F6" s="4"/>
    </row>
    <row collapsed="false" customFormat="false" customHeight="false" hidden="false" ht="12.1" outlineLevel="0" r="7">
      <c r="A7" s="3" t="inlineStr">
        <is>
          <t>Data</t>
        </is>
      </c>
      <c r="B7" s="4" t="inlineStr">
        <is>
          <t>22/08/2024 10:30</t>
        </is>
      </c>
      <c r="C7" s="4"/>
      <c r="D7" s="4"/>
      <c r="E7" s="4"/>
      <c r="F7" s="4"/>
    </row>
    <row collapsed="false" customFormat="false" customHeight="false" hidden="false" ht="12.1" outlineLevel="0" r="8">
      <c r="A8" s="3" t="inlineStr">
        <is>
          <t>Leiloeiro</t>
        </is>
      </c>
      <c r="B8" s="4" t="inlineStr">
        <is>
          <t>Gustavo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=HYPERLINK("https://leilaoonline.net/lote/detalhe/239921", "001")</f>
      </c>
      <c r="B11" s="4" t="s">
        <f>=HYPERLINK("https://leilaoonline.net/lote/detalhe/239921", "Estrutura Porta Bobinas com 444 Posições - ESTRUTURA JÁ DESMONTADA ")</f>
      </c>
      <c r="C11" s="4" t="inlineStr">
        <is>
          <t>Aguardando</t>
        </is>
      </c>
      <c r="D11" s="4" t="inlineStr">
        <is>
          <t>0</t>
        </is>
      </c>
      <c r="E11" s="5" t="inlineStr">
        <is>
          <t>195.000,00</t>
        </is>
      </c>
      <c r="F11" s="4" t="inlineStr">
        <is>
          <t>500.00</t>
        </is>
      </c>
    </row>
    <row collapsed="false" customFormat="false" customHeight="false" hidden="false" ht="12.1" outlineLevel="0" r="12">
      <c r="A12" s="5" t="s">
        <f>=HYPERLINK("https://leilaoonline.net/lote/detalhe/239922", "002")</f>
      </c>
      <c r="B12" s="4" t="s">
        <f>=HYPERLINK("https://leilaoonline.net/lote/detalhe/239922", " Empilhadeira Yale 4500 Kg ")</f>
      </c>
      <c r="C12" s="4" t="inlineStr">
        <is>
          <t>Aguardando</t>
        </is>
      </c>
      <c r="D12" s="4" t="inlineStr">
        <is>
          <t>0</t>
        </is>
      </c>
      <c r="E12" s="5" t="inlineStr">
        <is>
          <t>50.000,00</t>
        </is>
      </c>
      <c r="F12" s="4" t="inlineStr">
        <is>
          <t>250.00</t>
        </is>
      </c>
    </row>
    <row collapsed="false" customFormat="false" customHeight="false" hidden="false" ht="12.1" outlineLevel="0" r="13">
      <c r="A13" s="5" t="s">
        <f>=HYPERLINK("https://leilaoonline.net/lote/detalhe/239923", "003")</f>
      </c>
      <c r="B13" s="4" t="s">
        <f>=HYPERLINK("https://leilaoonline.net/lote/detalhe/239923", "Renault Master 8M3 25DCI - Diesel - 2011/2011 - Aproximadamente 265.000 Km")</f>
      </c>
      <c r="C13" s="4" t="inlineStr">
        <is>
          <t>Aguardando</t>
        </is>
      </c>
      <c r="D13" s="4" t="inlineStr">
        <is>
          <t>0</t>
        </is>
      </c>
      <c r="E13" s="5" t="inlineStr">
        <is>
          <t>70.000,00</t>
        </is>
      </c>
      <c r="F13" s="4" t="inlineStr">
        <is>
          <t>250.00</t>
        </is>
      </c>
    </row>
    <row collapsed="false" customFormat="false" customHeight="false" hidden="false" ht="12.1" outlineLevel="0" r="14">
      <c r="A14" s="5" t="s">
        <f>=HYPERLINK("https://leilaoonline.net/lote/detalhe/239920", "004")</f>
      </c>
      <c r="B14" s="4" t="s">
        <f>=HYPERLINK("https://leilaoonline.net/lote/detalhe/239920", " Estabilizador Amplimag modelo AXIS I potência 75 KVA  220,V")</f>
      </c>
      <c r="C14" s="4" t="inlineStr">
        <is>
          <t>Aguardando</t>
        </is>
      </c>
      <c r="D14" s="4" t="inlineStr">
        <is>
          <t>0</t>
        </is>
      </c>
      <c r="E14" s="5" t="inlineStr">
        <is>
          <t>7.500,00</t>
        </is>
      </c>
      <c r="F14" s="4" t="inlineStr">
        <is>
          <t>100.00</t>
        </is>
      </c>
    </row>
    <row collapsed="false" customFormat="false" customHeight="false" hidden="false" ht="12.1" outlineLevel="0" r="15">
      <c r="A15" s="5" t="s">
        <f>=HYPERLINK("https://leilaoonline.net/lote/detalhe/239916", "005")</f>
      </c>
      <c r="B15" s="4" t="s">
        <f>=HYPERLINK("https://leilaoonline.net/lote/detalhe/239916", " Sew Eurodrive 11 kw  - 1740 rpm  440 V. - Sem uso")</f>
      </c>
      <c r="C15" s="4" t="inlineStr">
        <is>
          <t>Aguardando</t>
        </is>
      </c>
      <c r="D15" s="4" t="inlineStr">
        <is>
          <t>0</t>
        </is>
      </c>
      <c r="E15" s="5" t="inlineStr">
        <is>
          <t>2.900,00</t>
        </is>
      </c>
      <c r="F15" s="4" t="inlineStr">
        <is>
          <t>100.00</t>
        </is>
      </c>
    </row>
    <row collapsed="false" customFormat="false" customHeight="false" hidden="false" ht="12.1" outlineLevel="0" r="16">
      <c r="A16" s="5" t="s">
        <f>=HYPERLINK("https://leilaoonline.net/lote/detalhe/239917", "006")</f>
      </c>
      <c r="B16" s="4" t="s">
        <f>=HYPERLINK("https://leilaoonline.net/lote/detalhe/239917", " Lote com: 03 ventiladores - sem uso")</f>
      </c>
      <c r="C16" s="4" t="inlineStr">
        <is>
          <t>Aguardando</t>
        </is>
      </c>
      <c r="D16" s="4" t="inlineStr">
        <is>
          <t>0</t>
        </is>
      </c>
      <c r="E16" s="5" t="inlineStr">
        <is>
          <t>2.500,00</t>
        </is>
      </c>
      <c r="F16" s="4" t="inlineStr">
        <is>
          <t>100.00</t>
        </is>
      </c>
    </row>
    <row collapsed="false" customFormat="false" customHeight="false" hidden="false" ht="12.1" outlineLevel="0" r="17">
      <c r="A17" s="5" t="s">
        <f>=HYPERLINK("https://leilaoonline.net/lote/detalhe/239918", "007")</f>
      </c>
      <c r="B17" s="4" t="s">
        <f>=HYPERLINK("https://leilaoonline.net/lote/detalhe/239918", " Carregador de bateria Charge Master 24/40 - 3 - Sem uso.")</f>
      </c>
      <c r="C17" s="4" t="inlineStr">
        <is>
          <t>Aguardando</t>
        </is>
      </c>
      <c r="D17" s="4" t="inlineStr">
        <is>
          <t>0</t>
        </is>
      </c>
      <c r="E17" s="5" t="inlineStr">
        <is>
          <t>2.800,00</t>
        </is>
      </c>
      <c r="F17" s="4" t="inlineStr">
        <is>
          <t>100.00</t>
        </is>
      </c>
    </row>
    <row collapsed="false" customFormat="false" customHeight="false" hidden="false" ht="12.1" outlineLevel="0" r="18">
      <c r="A18" s="5" t="s">
        <f>=HYPERLINK("https://leilaoonline.net/lote/detalhe/239919", "008")</f>
      </c>
      <c r="B18" s="4" t="s">
        <f>=HYPERLINK("https://leilaoonline.net/lote/detalhe/239919", " Correia transportadora 5000 X 400 X 1050 com motor e redutor")</f>
      </c>
      <c r="C18" s="4" t="inlineStr">
        <is>
          <t>Aguardando</t>
        </is>
      </c>
      <c r="D18" s="4" t="inlineStr">
        <is>
          <t>0</t>
        </is>
      </c>
      <c r="E18" s="5" t="inlineStr">
        <is>
          <t>3.500,00</t>
        </is>
      </c>
      <c r="F18" s="4" t="inlineStr">
        <is>
          <t>100.00</t>
        </is>
      </c>
    </row>
    <row collapsed="false" customFormat="false" customHeight="false" hidden="false" ht="12.1" outlineLevel="0" r="19">
      <c r="A19" s="5" t="s">
        <f>=HYPERLINK("https://leilaoonline.net/lote/detalhe/239914", "009")</f>
      </c>
      <c r="B19" s="4" t="s">
        <f>=HYPERLINK("https://leilaoonline.net/lote/detalhe/239914", " Lote com: 04 Cilindro hidráulico mod. CDB2 HRS 14W  sem uso")</f>
      </c>
      <c r="C19" s="4" t="inlineStr">
        <is>
          <t>Aguardando</t>
        </is>
      </c>
      <c r="D19" s="4" t="inlineStr">
        <is>
          <t>0</t>
        </is>
      </c>
      <c r="E19" s="5" t="inlineStr">
        <is>
          <t>3.500,00</t>
        </is>
      </c>
      <c r="F19" s="4" t="inlineStr">
        <is>
          <t>100.00</t>
        </is>
      </c>
    </row>
    <row collapsed="false" customFormat="false" customHeight="false" hidden="false" ht="12.1" outlineLevel="0" r="20">
      <c r="A20" s="5" t="s">
        <f>=HYPERLINK("https://leilaoonline.net/lote/detalhe/239915", "010")</f>
      </c>
      <c r="B20" s="4" t="s">
        <f>=HYPERLINK("https://leilaoonline.net/lote/detalhe/239915", " Torre Alpina")</f>
      </c>
      <c r="C20" s="4" t="inlineStr">
        <is>
          <t>Aguardando</t>
        </is>
      </c>
      <c r="D20" s="4" t="inlineStr">
        <is>
          <t>0</t>
        </is>
      </c>
      <c r="E20" s="5" t="inlineStr">
        <is>
          <t>5.000,00</t>
        </is>
      </c>
      <c r="F20" s="4" t="inlineStr">
        <is>
          <t>100.00</t>
        </is>
      </c>
    </row>
    <row collapsed="false" customFormat="false" customHeight="false" hidden="false" ht="12.1" outlineLevel="0" r="21">
      <c r="A21" s="5" t="s">
        <f>=HYPERLINK("https://leilaoonline.net/lote/detalhe/239935", "011")</f>
      </c>
      <c r="B21" s="4" t="s">
        <f>=HYPERLINK("https://leilaoonline.net/lote/detalhe/239935", " Lote com: 200 rolamentos NSK 224 - 6006DWA1.8 - sem uso")</f>
      </c>
      <c r="C21" s="4" t="inlineStr">
        <is>
          <t>Aguardando</t>
        </is>
      </c>
      <c r="D21" s="4" t="inlineStr">
        <is>
          <t>0</t>
        </is>
      </c>
      <c r="E21" s="5" t="inlineStr">
        <is>
          <t>1.100,00</t>
        </is>
      </c>
      <c r="F21" s="4" t="inlineStr">
        <is>
          <t>100.00</t>
        </is>
      </c>
    </row>
    <row collapsed="false" customFormat="false" customHeight="false" hidden="false" ht="12.1" outlineLevel="0" r="22">
      <c r="A22" s="5" t="s">
        <f>=HYPERLINK("https://leilaoonline.net/lote/detalhe/239932", "013")</f>
      </c>
      <c r="B22" s="4" t="s">
        <f>=HYPERLINK("https://leilaoonline.net/lote/detalhe/239932", " Lote com: 03 ventiladores com motor Weg 1.5cv - 1125 Rpm - 220/380/440 V")</f>
      </c>
      <c r="C22" s="4" t="inlineStr">
        <is>
          <t>Aguardando</t>
        </is>
      </c>
      <c r="D22" s="4" t="inlineStr">
        <is>
          <t>0</t>
        </is>
      </c>
      <c r="E22" s="5" t="inlineStr">
        <is>
          <t>3.100,00</t>
        </is>
      </c>
      <c r="F22" s="4" t="inlineStr">
        <is>
          <t>100.00</t>
        </is>
      </c>
    </row>
    <row collapsed="false" customFormat="false" customHeight="false" hidden="false" ht="12.1" outlineLevel="0" r="23">
      <c r="A23" s="5" t="s">
        <f>=HYPERLINK("https://leilaoonline.net/lote/detalhe/239934", "014")</f>
      </c>
      <c r="B23" s="4" t="s">
        <f>=HYPERLINK("https://leilaoonline.net/lote/detalhe/239934", " Lote com: 01 motor Sew Eurodrive 2.2Kw - 220/440V // 01 motor ATB 4Kw - 380/415V - Sem uso")</f>
      </c>
      <c r="C23" s="4" t="inlineStr">
        <is>
          <t>Aguardando</t>
        </is>
      </c>
      <c r="D23" s="4" t="inlineStr">
        <is>
          <t>0</t>
        </is>
      </c>
      <c r="E23" s="5" t="inlineStr">
        <is>
          <t>1.500,00</t>
        </is>
      </c>
      <c r="F23" s="4" t="inlineStr">
        <is>
          <t>100.00</t>
        </is>
      </c>
    </row>
    <row collapsed="false" customFormat="false" customHeight="false" hidden="false" ht="12.1" outlineLevel="0" r="24">
      <c r="A24" s="5" t="s">
        <f>=HYPERLINK("https://leilaoonline.net/lote/detalhe/239933", "015")</f>
      </c>
      <c r="B24" s="4" t="s">
        <f>=HYPERLINK("https://leilaoonline.net/lote/detalhe/239933", " Motoredutor Sew Eurodrive ryp Kf77dy112mlbztt")</f>
      </c>
      <c r="C24" s="4" t="inlineStr">
        <is>
          <t>Aguardando</t>
        </is>
      </c>
      <c r="D24" s="4" t="inlineStr">
        <is>
          <t>0</t>
        </is>
      </c>
      <c r="E24" s="5" t="inlineStr">
        <is>
          <t>3.500,00</t>
        </is>
      </c>
      <c r="F24" s="4" t="inlineStr">
        <is>
          <t>100.00</t>
        </is>
      </c>
    </row>
    <row collapsed="false" customFormat="false" customHeight="false" hidden="false" ht="12.1" outlineLevel="0" r="25">
      <c r="A25" s="5" t="s">
        <f>=HYPERLINK("https://leilaoonline.net/lote/detalhe/239928", "016")</f>
      </c>
      <c r="B25" s="4" t="s">
        <f>=HYPERLINK("https://leilaoonline.net/lote/detalhe/239928", " Lote com: 10 um. Exaustor com motor Eberle 2 velocidades - 4 polos 0.46cv 1755 Rpm - 6 Polos 0 36cv 11160 Rpm - 220V")</f>
      </c>
      <c r="C25" s="4" t="inlineStr">
        <is>
          <t>Aguardando</t>
        </is>
      </c>
      <c r="D25" s="4" t="inlineStr">
        <is>
          <t>0</t>
        </is>
      </c>
      <c r="E25" s="5" t="inlineStr">
        <is>
          <t>1.300,00</t>
        </is>
      </c>
      <c r="F25" s="4" t="inlineStr">
        <is>
          <t>100.00</t>
        </is>
      </c>
    </row>
    <row collapsed="false" customFormat="false" customHeight="false" hidden="false" ht="12.1" outlineLevel="0" r="26">
      <c r="A26" s="5" t="s">
        <f>=HYPERLINK("https://leilaoonline.net/lote/detalhe/239930", "017")</f>
      </c>
      <c r="B26" s="4" t="s">
        <f>=HYPERLINK("https://leilaoonline.net/lote/detalhe/239930", " Motor BBC 3535 CV.   1787 RPM  4000 Volts.  revisado")</f>
      </c>
      <c r="C26" s="4" t="inlineStr">
        <is>
          <t>Aguardando</t>
        </is>
      </c>
      <c r="D26" s="4" t="inlineStr">
        <is>
          <t>0</t>
        </is>
      </c>
      <c r="E26" s="5" t="inlineStr">
        <is>
          <t>185.000,00</t>
        </is>
      </c>
      <c r="F26" s="4" t="inlineStr">
        <is>
          <t>500.00</t>
        </is>
      </c>
    </row>
    <row collapsed="false" customFormat="false" customHeight="false" hidden="false" ht="12.1" outlineLevel="0" r="27">
      <c r="A27" s="5" t="s">
        <f>=HYPERLINK("https://leilaoonline.net/lote/detalhe/239931", "018")</f>
      </c>
      <c r="B27" s="4" t="s">
        <f>=HYPERLINK("https://leilaoonline.net/lote/detalhe/239931", " Lote com: 1.000 Bornes de 4mm")</f>
      </c>
      <c r="C27" s="4" t="inlineStr">
        <is>
          <t>Aguardando</t>
        </is>
      </c>
      <c r="D27" s="4" t="inlineStr">
        <is>
          <t>0</t>
        </is>
      </c>
      <c r="E27" s="5" t="inlineStr">
        <is>
          <t>700,00</t>
        </is>
      </c>
      <c r="F27" s="4" t="inlineStr">
        <is>
          <t>100.00</t>
        </is>
      </c>
    </row>
    <row collapsed="false" customFormat="false" customHeight="false" hidden="false" ht="12.1" outlineLevel="0" r="28">
      <c r="A28" s="5" t="s">
        <f>=HYPERLINK("https://leilaoonline.net/lote/detalhe/239929", "020")</f>
      </c>
      <c r="B28" s="4" t="s">
        <f>=HYPERLINK("https://leilaoonline.net/lote/detalhe/239929", " Motor Diesel Yanmar tipo NB10 - Sem uso")</f>
      </c>
      <c r="C28" s="4" t="inlineStr">
        <is>
          <t>Aguardando</t>
        </is>
      </c>
      <c r="D28" s="4" t="inlineStr">
        <is>
          <t>0</t>
        </is>
      </c>
      <c r="E28" s="5" t="inlineStr">
        <is>
          <t>2.300,00</t>
        </is>
      </c>
      <c r="F28" s="4" t="inlineStr">
        <is>
          <t>100.00</t>
        </is>
      </c>
    </row>
    <row collapsed="false" customFormat="false" customHeight="false" hidden="false" ht="12.1" outlineLevel="0" r="29">
      <c r="A29" s="5" t="s">
        <f>=HYPERLINK("https://leilaoonline.net/lote/detalhe/240807", "022")</f>
      </c>
      <c r="B29" s="4" t="s">
        <f>=HYPERLINK("https://leilaoonline.net/lote/detalhe/240807", " Lote com: 16 motores elétricos diversos")</f>
      </c>
      <c r="C29" s="4" t="inlineStr">
        <is>
          <t>Aguardando</t>
        </is>
      </c>
      <c r="D29" s="4" t="inlineStr">
        <is>
          <t>0</t>
        </is>
      </c>
      <c r="E29" s="5" t="inlineStr">
        <is>
          <t>5.500,00</t>
        </is>
      </c>
      <c r="F29" s="4" t="inlineStr">
        <is>
          <t>100.00</t>
        </is>
      </c>
    </row>
    <row collapsed="false" customFormat="false" customHeight="false" hidden="false" ht="12.1" outlineLevel="0" r="30">
      <c r="A30" s="5" t="s">
        <f>=HYPERLINK("https://leilaoonline.net/lote/detalhe/240054", "025")</f>
      </c>
      <c r="B30" s="4" t="s">
        <f>=HYPERLINK("https://leilaoonline.net/lote/detalhe/240054", " Bomba EHF 125,25 5 2755 m3/h/ H275 mcl")</f>
      </c>
      <c r="C30" s="4" t="inlineStr">
        <is>
          <t>Aguardando</t>
        </is>
      </c>
      <c r="D30" s="4" t="inlineStr">
        <is>
          <t>0</t>
        </is>
      </c>
      <c r="E30" s="5" t="inlineStr">
        <is>
          <t>900,00</t>
        </is>
      </c>
      <c r="F30" s="4" t="inlineStr">
        <is>
          <t>100.00</t>
        </is>
      </c>
    </row>
    <row collapsed="false" customFormat="false" customHeight="false" hidden="false" ht="12.1" outlineLevel="0" r="31">
      <c r="A31" s="5" t="s">
        <f>=HYPERLINK("https://leilaoonline.net/lote/detalhe/240053", "026")</f>
      </c>
      <c r="B31" s="4" t="s">
        <f>=HYPERLINK("https://leilaoonline.net/lote/detalhe/240053", " Bomba com 02 motores elétricos 4Kw 220-240/380-415V")</f>
      </c>
      <c r="C31" s="4" t="inlineStr">
        <is>
          <t>Aguardando</t>
        </is>
      </c>
      <c r="D31" s="4" t="inlineStr">
        <is>
          <t>0</t>
        </is>
      </c>
      <c r="E31" s="5" t="inlineStr">
        <is>
          <t>1.700,00</t>
        </is>
      </c>
      <c r="F31" s="4" t="inlineStr">
        <is>
          <t>100.00</t>
        </is>
      </c>
    </row>
    <row collapsed="false" customFormat="false" customHeight="false" hidden="false" ht="12.1" outlineLevel="0" r="32">
      <c r="A32" s="5" t="s">
        <f>=HYPERLINK("https://leilaoonline.net/lote/detalhe/240052", "027")</f>
      </c>
      <c r="B32" s="4" t="s">
        <f>=HYPERLINK("https://leilaoonline.net/lote/detalhe/240052", " Lote com: 04 motores - 01 marathon 20cv 230/460V 1750rpm 190/380V 1450rpm - 01 WEG 25Cv 1760rpm 220/380/440V - 01 22Kw 3520Rpm 440V - 01 ABB 22Kw 660V 1475Rpm - 25Kw 280-480 1775Rpm")</f>
      </c>
      <c r="C32" s="4" t="inlineStr">
        <is>
          <t>Aguardando</t>
        </is>
      </c>
      <c r="D32" s="4" t="inlineStr">
        <is>
          <t>0</t>
        </is>
      </c>
      <c r="E32" s="5" t="inlineStr">
        <is>
          <t>5.400,00</t>
        </is>
      </c>
      <c r="F32" s="4" t="inlineStr">
        <is>
          <t>100.00</t>
        </is>
      </c>
    </row>
    <row collapsed="false" customFormat="false" customHeight="false" hidden="false" ht="12.1" outlineLevel="0" r="33">
      <c r="A33" s="5" t="s">
        <f>=HYPERLINK("https://leilaoonline.net/lote/detalhe/240055", "028")</f>
      </c>
      <c r="B33" s="4" t="s">
        <f>=HYPERLINK("https://leilaoonline.net/lote/detalhe/240055", " Lote com: 35 placas CP 128/A-PSDR 6Kva - sem uso ")</f>
      </c>
      <c r="C33" s="4" t="inlineStr">
        <is>
          <t>Aguardando</t>
        </is>
      </c>
      <c r="D33" s="4" t="inlineStr">
        <is>
          <t>0</t>
        </is>
      </c>
      <c r="E33" s="5" t="inlineStr">
        <is>
          <t>1.700,00</t>
        </is>
      </c>
      <c r="F33" s="4" t="inlineStr">
        <is>
          <t>100.00</t>
        </is>
      </c>
    </row>
    <row collapsed="false" customFormat="false" customHeight="false" hidden="false" ht="12.1" outlineLevel="0" r="34">
      <c r="A34" s="5" t="s">
        <f>=HYPERLINK("https://leilaoonline.net/lote/detalhe/240051", "029")</f>
      </c>
      <c r="B34" s="4" t="s">
        <f>=HYPERLINK("https://leilaoonline.net/lote/detalhe/240051", " Allen Bradley Cat 1395 - B82N-Em-P30-P50 400Hp")</f>
      </c>
      <c r="C34" s="4" t="inlineStr">
        <is>
          <t>Aguardando</t>
        </is>
      </c>
      <c r="D34" s="4" t="inlineStr">
        <is>
          <t>0</t>
        </is>
      </c>
      <c r="E34" s="5" t="inlineStr">
        <is>
          <t>6.500,00</t>
        </is>
      </c>
      <c r="F34" s="4" t="inlineStr">
        <is>
          <t>100.00</t>
        </is>
      </c>
    </row>
    <row collapsed="false" customFormat="false" customHeight="false" hidden="false" ht="12.1" outlineLevel="0" r="35">
      <c r="A35" s="5" t="s">
        <f>=HYPERLINK("https://leilaoonline.net/lote/detalhe/240056", "030")</f>
      </c>
      <c r="B35" s="4" t="s">
        <f>=HYPERLINK("https://leilaoonline.net/lote/detalhe/240056", " Ventilador ECBlue")</f>
      </c>
      <c r="C35" s="4" t="inlineStr">
        <is>
          <t>Aguardando</t>
        </is>
      </c>
      <c r="D35" s="4" t="inlineStr">
        <is>
          <t>0</t>
        </is>
      </c>
      <c r="E35" s="5" t="inlineStr">
        <is>
          <t>800,00</t>
        </is>
      </c>
      <c r="F35" s="4" t="inlineStr">
        <is>
          <t>100.00</t>
        </is>
      </c>
    </row>
    <row collapsed="false" customFormat="false" customHeight="false" hidden="false" ht="12.1" outlineLevel="0" r="36">
      <c r="A36" s="5" t="s">
        <f>=HYPERLINK("https://leilaoonline.net/lote/detalhe/240063", "031")</f>
      </c>
      <c r="B36" s="4" t="s">
        <f>=HYPERLINK("https://leilaoonline.net/lote/detalhe/240063", " Lote com: 06 compressores de refrigeração Danfoss - Mod. SZ 160T 4CC")</f>
      </c>
      <c r="C36" s="4" t="inlineStr">
        <is>
          <t>Aguardando</t>
        </is>
      </c>
      <c r="D36" s="4" t="inlineStr">
        <is>
          <t>0</t>
        </is>
      </c>
      <c r="E36" s="5" t="inlineStr">
        <is>
          <t>2.500,00</t>
        </is>
      </c>
      <c r="F36" s="4" t="inlineStr">
        <is>
          <t>100.00</t>
        </is>
      </c>
    </row>
    <row collapsed="false" customFormat="false" customHeight="false" hidden="false" ht="12.1" outlineLevel="0" r="37">
      <c r="A37" s="5" t="s">
        <f>=HYPERLINK("https://leilaoonline.net/lote/detalhe/240058", "032")</f>
      </c>
      <c r="B37" s="4" t="s">
        <f>=HYPERLINK("https://leilaoonline.net/lote/detalhe/240058", " Lote com: 04 compressores de refrigeração Danfoss Model. SZ 120S4 VC")</f>
      </c>
      <c r="C37" s="4" t="inlineStr">
        <is>
          <t>Aguardando</t>
        </is>
      </c>
      <c r="D37" s="4" t="inlineStr">
        <is>
          <t>0</t>
        </is>
      </c>
      <c r="E37" s="5" t="inlineStr">
        <is>
          <t>2.500,00</t>
        </is>
      </c>
      <c r="F37" s="4" t="inlineStr">
        <is>
          <t>100.00</t>
        </is>
      </c>
    </row>
    <row collapsed="false" customFormat="false" customHeight="false" hidden="false" ht="12.1" outlineLevel="0" r="38">
      <c r="A38" s="5" t="s">
        <f>=HYPERLINK("https://leilaoonline.net/lote/detalhe/240059", "033")</f>
      </c>
      <c r="B38" s="4" t="s">
        <f>=HYPERLINK("https://leilaoonline.net/lote/detalhe/240059", " Lote com: 34 acoplamentos para tubulação 6 pol. - 25 para tubulação 4 pol. E 16 alvenius k 10 133 - Sem uso")</f>
      </c>
      <c r="C38" s="4" t="inlineStr">
        <is>
          <t>Aguardando</t>
        </is>
      </c>
      <c r="D38" s="4" t="inlineStr">
        <is>
          <t>0</t>
        </is>
      </c>
      <c r="E38" s="5" t="inlineStr">
        <is>
          <t>900,00</t>
        </is>
      </c>
      <c r="F38" s="4" t="inlineStr">
        <is>
          <t>100.00</t>
        </is>
      </c>
    </row>
    <row collapsed="false" customFormat="false" customHeight="false" hidden="false" ht="12.1" outlineLevel="0" r="39">
      <c r="A39" s="5" t="s">
        <f>=HYPERLINK("https://leilaoonline.net/lote/detalhe/240061", "034")</f>
      </c>
      <c r="B39" s="4" t="s">
        <f>=HYPERLINK("https://leilaoonline.net/lote/detalhe/240061", " Lote com: 02 quadros de distribuição 1300x 800 x 220 - sem uso")</f>
      </c>
      <c r="C39" s="4" t="inlineStr">
        <is>
          <t>Aguardando</t>
        </is>
      </c>
      <c r="D39" s="4" t="inlineStr">
        <is>
          <t>0</t>
        </is>
      </c>
      <c r="E39" s="5" t="inlineStr">
        <is>
          <t>1.900,00</t>
        </is>
      </c>
      <c r="F39" s="4" t="inlineStr">
        <is>
          <t>100.00</t>
        </is>
      </c>
    </row>
    <row collapsed="false" customFormat="false" customHeight="false" hidden="false" ht="12.1" outlineLevel="0" r="40">
      <c r="A40" s="5" t="s">
        <f>=HYPERLINK("https://leilaoonline.net/lote/detalhe/240060", "035")</f>
      </c>
      <c r="B40" s="4" t="s">
        <f>=HYPERLINK("https://leilaoonline.net/lote/detalhe/240060", " Lote com: 03 Mettler Toledo - 01 montado no painel")</f>
      </c>
      <c r="C40" s="4" t="inlineStr">
        <is>
          <t>Aguardando</t>
        </is>
      </c>
      <c r="D40" s="4" t="inlineStr">
        <is>
          <t>0</t>
        </is>
      </c>
      <c r="E40" s="5" t="inlineStr">
        <is>
          <t>1.500,00</t>
        </is>
      </c>
      <c r="F40" s="4" t="inlineStr">
        <is>
          <t>100.00</t>
        </is>
      </c>
    </row>
    <row collapsed="false" customFormat="false" customHeight="false" hidden="false" ht="12.1" outlineLevel="0" r="41">
      <c r="A41" s="5" t="s">
        <f>=HYPERLINK("https://leilaoonline.net/lote/detalhe/240062", "036")</f>
      </c>
      <c r="B41" s="4" t="s">
        <f>=HYPERLINK("https://leilaoonline.net/lote/detalhe/240062", " Lote com: 02 unid. Sirene industrial - motor WEG 3cv 3.450Rpm - 220/380V")</f>
      </c>
      <c r="C41" s="4" t="inlineStr">
        <is>
          <t>Aguardando</t>
        </is>
      </c>
      <c r="D41" s="4" t="inlineStr">
        <is>
          <t>0</t>
        </is>
      </c>
      <c r="E41" s="5" t="inlineStr">
        <is>
          <t>3.500,00</t>
        </is>
      </c>
      <c r="F41" s="4" t="inlineStr">
        <is>
          <t>100.00</t>
        </is>
      </c>
    </row>
    <row collapsed="false" customFormat="false" customHeight="false" hidden="false" ht="12.1" outlineLevel="0" r="42">
      <c r="A42" s="5" t="s">
        <f>=HYPERLINK("https://leilaoonline.net/lote/detalhe/240057", "037")</f>
      </c>
      <c r="B42" s="4" t="s">
        <f>=HYPERLINK("https://leilaoonline.net/lote/detalhe/240057", " Lote com: 120 Acoplamentos para tubulação de incêndio 2.1/2 pol. - sem uso")</f>
      </c>
      <c r="C42" s="4" t="inlineStr">
        <is>
          <t>Aguardando</t>
        </is>
      </c>
      <c r="D42" s="4" t="inlineStr">
        <is>
          <t>0</t>
        </is>
      </c>
      <c r="E42" s="5" t="inlineStr">
        <is>
          <t>800,00</t>
        </is>
      </c>
      <c r="F42" s="4" t="inlineStr">
        <is>
          <t>100.00</t>
        </is>
      </c>
    </row>
    <row collapsed="false" customFormat="false" customHeight="false" hidden="false" ht="12.1" outlineLevel="0" r="43">
      <c r="A43" s="5" t="s">
        <f>=HYPERLINK("https://leilaoonline.net/lote/detalhe/240066", "042")</f>
      </c>
      <c r="B43" s="4" t="s">
        <f>=HYPERLINK("https://leilaoonline.net/lote/detalhe/240066", " Govermor tipo PG - PL para utilização no controle de todos os tipos de turbinas a vapor - Sem uso")</f>
      </c>
      <c r="C43" s="4" t="inlineStr">
        <is>
          <t>Aguardando</t>
        </is>
      </c>
      <c r="D43" s="4" t="inlineStr">
        <is>
          <t>0</t>
        </is>
      </c>
      <c r="E43" s="5" t="inlineStr">
        <is>
          <t>1.700,00</t>
        </is>
      </c>
      <c r="F43" s="4" t="inlineStr">
        <is>
          <t>100.00</t>
        </is>
      </c>
    </row>
    <row collapsed="false" customFormat="false" customHeight="false" hidden="false" ht="12.1" outlineLevel="0" r="44">
      <c r="A44" s="5" t="s">
        <f>=HYPERLINK("https://leilaoonline.net/lote/detalhe/240065", "043")</f>
      </c>
      <c r="B44" s="4" t="s">
        <f>=HYPERLINK("https://leilaoonline.net/lote/detalhe/240065", " Lote com: 03 motobombas Weg 12.5Cv - 4 polos 220/380/440V")</f>
      </c>
      <c r="C44" s="4" t="inlineStr">
        <is>
          <t>Aguardando</t>
        </is>
      </c>
      <c r="D44" s="4" t="inlineStr">
        <is>
          <t>0</t>
        </is>
      </c>
      <c r="E44" s="5" t="inlineStr">
        <is>
          <t>4.300,00</t>
        </is>
      </c>
      <c r="F44" s="4" t="inlineStr">
        <is>
          <t>100.00</t>
        </is>
      </c>
    </row>
    <row collapsed="false" customFormat="false" customHeight="false" hidden="false" ht="12.1" outlineLevel="0" r="45">
      <c r="A45" s="5" t="s">
        <f>=HYPERLINK("https://leilaoonline.net/lote/detalhe/240068", "045")</f>
      </c>
      <c r="B45" s="4" t="s">
        <f>=HYPERLINK("https://leilaoonline.net/lote/detalhe/240068", " Isoladores diversos")</f>
      </c>
      <c r="C45" s="4" t="inlineStr">
        <is>
          <t>Aguardando</t>
        </is>
      </c>
      <c r="D45" s="4" t="inlineStr">
        <is>
          <t>0</t>
        </is>
      </c>
      <c r="E45" s="5" t="inlineStr">
        <is>
          <t>1.300,00</t>
        </is>
      </c>
      <c r="F45" s="4" t="inlineStr">
        <is>
          <t>100.00</t>
        </is>
      </c>
    </row>
    <row collapsed="false" customFormat="false" customHeight="false" hidden="false" ht="12.1" outlineLevel="0" r="46">
      <c r="A46" s="5" t="s">
        <f>=HYPERLINK("https://leilaoonline.net/lote/detalhe/240067", "046")</f>
      </c>
      <c r="B46" s="4" t="s">
        <f>=HYPERLINK("https://leilaoonline.net/lote/detalhe/240067", " Tanque para 2 mil Litros")</f>
      </c>
      <c r="C46" s="4" t="inlineStr">
        <is>
          <t>Aguardando</t>
        </is>
      </c>
      <c r="D46" s="4" t="inlineStr">
        <is>
          <t>0</t>
        </is>
      </c>
      <c r="E46" s="5" t="inlineStr">
        <is>
          <t>900,00</t>
        </is>
      </c>
      <c r="F46" s="4" t="inlineStr">
        <is>
          <t>100.00</t>
        </is>
      </c>
    </row>
    <row collapsed="false" customFormat="false" customHeight="false" hidden="false" ht="12.1" outlineLevel="0" r="47">
      <c r="A47" s="5" t="s">
        <f>=HYPERLINK("https://leilaoonline.net/lote/detalhe/240070", "047")</f>
      </c>
      <c r="B47" s="4" t="s">
        <f>=HYPERLINK("https://leilaoonline.net/lote/detalhe/240070", " Lote com: 21 Pressostatos diversos - sem uso ")</f>
      </c>
      <c r="C47" s="4" t="inlineStr">
        <is>
          <t>Aguardando</t>
        </is>
      </c>
      <c r="D47" s="4" t="inlineStr">
        <is>
          <t>0</t>
        </is>
      </c>
      <c r="E47" s="5" t="inlineStr">
        <is>
          <t>1.900,00</t>
        </is>
      </c>
      <c r="F47" s="4" t="inlineStr">
        <is>
          <t>100.00</t>
        </is>
      </c>
    </row>
    <row collapsed="false" customFormat="false" customHeight="false" hidden="false" ht="12.1" outlineLevel="0" r="48">
      <c r="A48" s="5" t="s">
        <f>=HYPERLINK("https://leilaoonline.net/lote/detalhe/240069", "048")</f>
      </c>
      <c r="B48" s="4" t="s">
        <f>=HYPERLINK("https://leilaoonline.net/lote/detalhe/240069", " Chaminé em inox - 01 com 4 metros. 01 com 3.5m - Diâmetros de 12 pol.")</f>
      </c>
      <c r="C48" s="4" t="inlineStr">
        <is>
          <t>Aguardando</t>
        </is>
      </c>
      <c r="D48" s="4" t="inlineStr">
        <is>
          <t>0</t>
        </is>
      </c>
      <c r="E48" s="5" t="inlineStr">
        <is>
          <t>900,00</t>
        </is>
      </c>
      <c r="F48" s="4" t="inlineStr">
        <is>
          <t>100.00</t>
        </is>
      </c>
    </row>
    <row collapsed="false" customFormat="false" customHeight="false" hidden="false" ht="12.1" outlineLevel="0" r="49">
      <c r="A49" s="5" t="s">
        <f>=HYPERLINK("https://leilaoonline.net/lote/detalhe/240064", "049")</f>
      </c>
      <c r="B49" s="4" t="s">
        <f>=HYPERLINK("https://leilaoonline.net/lote/detalhe/240064", " Lote com: 04 bombas diversas")</f>
      </c>
      <c r="C49" s="4" t="inlineStr">
        <is>
          <t>Aguardando</t>
        </is>
      </c>
      <c r="D49" s="4" t="inlineStr">
        <is>
          <t>0</t>
        </is>
      </c>
      <c r="E49" s="5" t="inlineStr">
        <is>
          <t>900,00</t>
        </is>
      </c>
      <c r="F49" s="4" t="inlineStr">
        <is>
          <t>100.00</t>
        </is>
      </c>
    </row>
    <row collapsed="false" customFormat="false" customHeight="false" hidden="false" ht="12.1" outlineLevel="0" r="50">
      <c r="A50" s="5" t="s">
        <f>=HYPERLINK("https://leilaoonline.net/lote/detalhe/240071", "050")</f>
      </c>
      <c r="B50" s="4" t="s">
        <f>=HYPERLINK("https://leilaoonline.net/lote/detalhe/240071", " Lote com: 30 Manômetros diversos - sem uso e usados")</f>
      </c>
      <c r="C50" s="4" t="inlineStr">
        <is>
          <t>Aguardando</t>
        </is>
      </c>
      <c r="D50" s="4" t="inlineStr">
        <is>
          <t>0</t>
        </is>
      </c>
      <c r="E50" s="5" t="inlineStr">
        <is>
          <t>1.100,00</t>
        </is>
      </c>
      <c r="F50" s="4" t="inlineStr">
        <is>
          <t>100.00</t>
        </is>
      </c>
    </row>
    <row collapsed="false" customFormat="false" customHeight="false" hidden="false" ht="12.1" outlineLevel="0" r="51">
      <c r="A51" s="5" t="s">
        <f>=HYPERLINK("https://leilaoonline.net/lote/detalhe/240556", "052")</f>
      </c>
      <c r="B51" s="4" t="s">
        <f>=HYPERLINK("https://leilaoonline.net/lote/detalhe/240556", " Lote com: 01 motobomba 5.5Kw - 2 polos 220/380/440V - 01 conjunto de motobomba com 2 bombas de 3Kw - 2 polos 220/380/440")</f>
      </c>
      <c r="C51" s="4" t="inlineStr">
        <is>
          <t>Aguardando</t>
        </is>
      </c>
      <c r="D51" s="4" t="inlineStr">
        <is>
          <t>0</t>
        </is>
      </c>
      <c r="E51" s="5" t="inlineStr">
        <is>
          <t>1.700,00</t>
        </is>
      </c>
      <c r="F51" s="4" t="inlineStr">
        <is>
          <t>100.00</t>
        </is>
      </c>
    </row>
    <row collapsed="false" customFormat="false" customHeight="false" hidden="false" ht="12.1" outlineLevel="0" r="52">
      <c r="A52" s="5" t="s">
        <f>=HYPERLINK("https://leilaoonline.net/lote/detalhe/240557", "053")</f>
      </c>
      <c r="B52" s="4" t="s">
        <f>=HYPERLINK("https://leilaoonline.net/lote/detalhe/240557", " Lote com: 18 chicotes flexíveis com 5 metros - cabo 5x1mm - sem uso")</f>
      </c>
      <c r="C52" s="4" t="inlineStr">
        <is>
          <t>Aguardando</t>
        </is>
      </c>
      <c r="D52" s="4" t="inlineStr">
        <is>
          <t>0</t>
        </is>
      </c>
      <c r="E52" s="5" t="inlineStr">
        <is>
          <t>800,00</t>
        </is>
      </c>
      <c r="F52" s="4" t="inlineStr">
        <is>
          <t>100.00</t>
        </is>
      </c>
    </row>
    <row collapsed="false" customFormat="false" customHeight="false" hidden="false" ht="12.1" outlineLevel="0" r="53">
      <c r="A53" s="5" t="s">
        <f>=HYPERLINK("https://leilaoonline.net/lote/detalhe/240563", "054")</f>
      </c>
      <c r="B53" s="4" t="s">
        <f>=HYPERLINK("https://leilaoonline.net/lote/detalhe/240563", " Pistons hidráulicos")</f>
      </c>
      <c r="C53" s="4" t="inlineStr">
        <is>
          <t>Aguardando</t>
        </is>
      </c>
      <c r="D53" s="4" t="inlineStr">
        <is>
          <t>0</t>
        </is>
      </c>
      <c r="E53" s="5" t="inlineStr">
        <is>
          <t>800,00</t>
        </is>
      </c>
      <c r="F53" s="4" t="inlineStr">
        <is>
          <t>100.00</t>
        </is>
      </c>
    </row>
    <row collapsed="false" customFormat="false" customHeight="false" hidden="false" ht="12.1" outlineLevel="0" r="54">
      <c r="A54" s="5" t="s">
        <f>=HYPERLINK("https://leilaoonline.net/lote/detalhe/240560", "055")</f>
      </c>
      <c r="B54" s="4" t="s">
        <f>=HYPERLINK("https://leilaoonline.net/lote/detalhe/240560", " Lote com: 10 exaustores com motor Eberle 2 velocidades - 4 polos 0.46cv 1755 rpm - 6 polos 0.36cv 1160 Rpm - 220V")</f>
      </c>
      <c r="C54" s="4" t="inlineStr">
        <is>
          <t>Aguardando</t>
        </is>
      </c>
      <c r="D54" s="4" t="inlineStr">
        <is>
          <t>0</t>
        </is>
      </c>
      <c r="E54" s="5" t="inlineStr">
        <is>
          <t>1.900,00</t>
        </is>
      </c>
      <c r="F54" s="4" t="inlineStr">
        <is>
          <t>100.00</t>
        </is>
      </c>
    </row>
    <row collapsed="false" customFormat="false" customHeight="false" hidden="false" ht="12.1" outlineLevel="0" r="55">
      <c r="A55" s="5" t="s">
        <f>=HYPERLINK("https://leilaoonline.net/lote/detalhe/240561", "056")</f>
      </c>
      <c r="B55" s="4" t="s">
        <f>=HYPERLINK("https://leilaoonline.net/lote/detalhe/240561", " Máquina Bekum para aquecimento de Óleo")</f>
      </c>
      <c r="C55" s="4" t="inlineStr">
        <is>
          <t>Aguardando</t>
        </is>
      </c>
      <c r="D55" s="4" t="inlineStr">
        <is>
          <t>0</t>
        </is>
      </c>
      <c r="E55" s="5" t="inlineStr">
        <is>
          <t>800,00</t>
        </is>
      </c>
      <c r="F55" s="4" t="inlineStr">
        <is>
          <t>100.00</t>
        </is>
      </c>
    </row>
    <row collapsed="false" customFormat="false" customHeight="false" hidden="false" ht="12.1" outlineLevel="0" r="56">
      <c r="A56" s="5" t="s">
        <f>=HYPERLINK("https://leilaoonline.net/lote/detalhe/240558", "057")</f>
      </c>
      <c r="B56" s="4" t="s">
        <f>=HYPERLINK("https://leilaoonline.net/lote/detalhe/240558", " Lote com: 02 transformadores - 01 un. 4000VA - 440 110/220V - 01 un. 5000VA -480 220V - sem uso")</f>
      </c>
      <c r="C56" s="4" t="inlineStr">
        <is>
          <t>Aguardando</t>
        </is>
      </c>
      <c r="D56" s="4" t="inlineStr">
        <is>
          <t>0</t>
        </is>
      </c>
      <c r="E56" s="5" t="inlineStr">
        <is>
          <t>1.100,00</t>
        </is>
      </c>
      <c r="F56" s="4" t="inlineStr">
        <is>
          <t>100.00</t>
        </is>
      </c>
    </row>
    <row collapsed="false" customFormat="false" customHeight="false" hidden="false" ht="12.1" outlineLevel="0" r="57">
      <c r="A57" s="5" t="s">
        <f>=HYPERLINK("https://leilaoonline.net/lote/detalhe/240559", "058")</f>
      </c>
      <c r="B57" s="4" t="s">
        <f>=HYPERLINK("https://leilaoonline.net/lote/detalhe/240559", " Motoredutor Nord do Brasil 2.2 Kw 4 polos 440V. Redução 1-78,56 - Sem uso")</f>
      </c>
      <c r="C57" s="4" t="inlineStr">
        <is>
          <t>Aguardando</t>
        </is>
      </c>
      <c r="D57" s="4" t="inlineStr">
        <is>
          <t>0</t>
        </is>
      </c>
      <c r="E57" s="5" t="inlineStr">
        <is>
          <t>1.200,00</t>
        </is>
      </c>
      <c r="F57" s="4" t="inlineStr">
        <is>
          <t>100.00</t>
        </is>
      </c>
    </row>
    <row collapsed="false" customFormat="false" customHeight="false" hidden="false" ht="12.1" outlineLevel="0" r="58">
      <c r="A58" s="5" t="s">
        <f>=HYPERLINK("https://leilaoonline.net/lote/detalhe/240562", "060")</f>
      </c>
      <c r="B58" s="4" t="s">
        <f>=HYPERLINK("https://leilaoonline.net/lote/detalhe/240562", " Bomba D N 100/25 com motor Weg 25Cv - RPM 1765 - 220/380/440V")</f>
      </c>
      <c r="C58" s="4" t="inlineStr">
        <is>
          <t>Aguardando</t>
        </is>
      </c>
      <c r="D58" s="4" t="inlineStr">
        <is>
          <t>0</t>
        </is>
      </c>
      <c r="E58" s="5" t="inlineStr">
        <is>
          <t>5.200,00</t>
        </is>
      </c>
      <c r="F58" s="4" t="inlineStr">
        <is>
          <t>100.00</t>
        </is>
      </c>
    </row>
    <row collapsed="false" customFormat="false" customHeight="false" hidden="false" ht="12.1" outlineLevel="0" r="59">
      <c r="A59" s="5" t="s">
        <f>=HYPERLINK("https://leilaoonline.net/lote/detalhe/240567", "062")</f>
      </c>
      <c r="B59" s="4" t="s">
        <f>=HYPERLINK("https://leilaoonline.net/lote/detalhe/240567", " Lote com: 01 motobomba eberle 5CV. 2 polos 220/380/440V / 01 motobomba weg 5Cv 2 polos 220/380V / 01 motor Weg 6Cv 4 polos 220/380V")</f>
      </c>
      <c r="C59" s="4" t="inlineStr">
        <is>
          <t>Aguardando</t>
        </is>
      </c>
      <c r="D59" s="4" t="inlineStr">
        <is>
          <t>0</t>
        </is>
      </c>
      <c r="E59" s="5" t="inlineStr">
        <is>
          <t>1.300,00</t>
        </is>
      </c>
      <c r="F59" s="4" t="inlineStr">
        <is>
          <t>100.00</t>
        </is>
      </c>
    </row>
    <row collapsed="false" customFormat="false" customHeight="false" hidden="false" ht="12.1" outlineLevel="0" r="60">
      <c r="A60" s="5" t="s">
        <f>=HYPERLINK("https://leilaoonline.net/lote/detalhe/240566", "063")</f>
      </c>
      <c r="B60" s="4" t="s">
        <f>=HYPERLINK("https://leilaoonline.net/lote/detalhe/240566", " Lote com: 10 bombas dosadoras diversas")</f>
      </c>
      <c r="C60" s="4" t="inlineStr">
        <is>
          <t>Aguardando</t>
        </is>
      </c>
      <c r="D60" s="4" t="inlineStr">
        <is>
          <t>0</t>
        </is>
      </c>
      <c r="E60" s="5" t="inlineStr">
        <is>
          <t>700,00</t>
        </is>
      </c>
      <c r="F60" s="4" t="inlineStr">
        <is>
          <t>100.00</t>
        </is>
      </c>
    </row>
    <row collapsed="false" customFormat="false" customHeight="false" hidden="false" ht="12.1" outlineLevel="0" r="61">
      <c r="A61" s="5" t="s">
        <f>=HYPERLINK("https://leilaoonline.net/lote/detalhe/240574", "066")</f>
      </c>
      <c r="B61" s="4" t="s">
        <f>=HYPERLINK("https://leilaoonline.net/lote/detalhe/240574", " Lote  com: 04 Motores Weg - 3cv, 5cv, 0.5cv - Motobomba Weg 3 CV - 02 exaustores com motor 8CV Weg")</f>
      </c>
      <c r="C61" s="4" t="inlineStr">
        <is>
          <t>Aguardando</t>
        </is>
      </c>
      <c r="D61" s="4" t="inlineStr">
        <is>
          <t>0</t>
        </is>
      </c>
      <c r="E61" s="5" t="inlineStr">
        <is>
          <t>3.200,00</t>
        </is>
      </c>
      <c r="F61" s="4" t="inlineStr">
        <is>
          <t>100.00</t>
        </is>
      </c>
    </row>
    <row collapsed="false" customFormat="false" customHeight="false" hidden="false" ht="12.1" outlineLevel="0" r="62">
      <c r="A62" s="5" t="s">
        <f>=HYPERLINK("https://leilaoonline.net/lote/detalhe/240572", "067")</f>
      </c>
      <c r="B62" s="4" t="s">
        <f>=HYPERLINK("https://leilaoonline.net/lote/detalhe/240572", " EH Bombas - EHF100. 32S Q 120 m3/h H-40 MCL - rotor 300m")</f>
      </c>
      <c r="C62" s="4" t="inlineStr">
        <is>
          <t>Aguardando</t>
        </is>
      </c>
      <c r="D62" s="4" t="inlineStr">
        <is>
          <t>0</t>
        </is>
      </c>
      <c r="E62" s="5" t="inlineStr">
        <is>
          <t>900,00</t>
        </is>
      </c>
      <c r="F62" s="4" t="inlineStr">
        <is>
          <t>100.00</t>
        </is>
      </c>
    </row>
    <row collapsed="false" customFormat="false" customHeight="false" hidden="false" ht="12.1" outlineLevel="0" r="63">
      <c r="A63" s="5" t="s">
        <f>=HYPERLINK("https://leilaoonline.net/lote/detalhe/240571", "069")</f>
      </c>
      <c r="B63" s="4" t="s">
        <f>=HYPERLINK("https://leilaoonline.net/lote/detalhe/240571", " Lote com: 01 transformador 13Kva - 01 transformador de 25 Kva")</f>
      </c>
      <c r="C63" s="4" t="inlineStr">
        <is>
          <t>Aguardando</t>
        </is>
      </c>
      <c r="D63" s="4" t="inlineStr">
        <is>
          <t>0</t>
        </is>
      </c>
      <c r="E63" s="5" t="inlineStr">
        <is>
          <t>1.800,00</t>
        </is>
      </c>
      <c r="F63" s="4" t="inlineStr">
        <is>
          <t>100.00</t>
        </is>
      </c>
    </row>
    <row collapsed="false" customFormat="false" customHeight="false" hidden="false" ht="12.1" outlineLevel="0" r="64">
      <c r="A64" s="5" t="s">
        <f>=HYPERLINK("https://leilaoonline.net/lote/detalhe/240570", "070")</f>
      </c>
      <c r="B64" s="4" t="s">
        <f>=HYPERLINK("https://leilaoonline.net/lote/detalhe/240570", " Contator A-B - média tensão 7200V -400A")</f>
      </c>
      <c r="C64" s="4" t="inlineStr">
        <is>
          <t>Aguardando</t>
        </is>
      </c>
      <c r="D64" s="4" t="inlineStr">
        <is>
          <t>0</t>
        </is>
      </c>
      <c r="E64" s="5" t="inlineStr">
        <is>
          <t>1.500,00</t>
        </is>
      </c>
      <c r="F64" s="4" t="inlineStr">
        <is>
          <t>100.00</t>
        </is>
      </c>
    </row>
    <row collapsed="false" customFormat="false" customHeight="false" hidden="false" ht="12.1" outlineLevel="0" r="65">
      <c r="A65" s="5" t="s">
        <f>=HYPERLINK("https://leilaoonline.net/lote/detalhe/240575", "071")</f>
      </c>
      <c r="B65" s="4" t="s">
        <f>=HYPERLINK("https://leilaoonline.net/lote/detalhe/240575", " Lote com: 03 sinaleiros tipo ZS - 64 / 0 Modelo M - sem uso")</f>
      </c>
      <c r="C65" s="4" t="inlineStr">
        <is>
          <t>Aguardando</t>
        </is>
      </c>
      <c r="D65" s="4" t="inlineStr">
        <is>
          <t>0</t>
        </is>
      </c>
      <c r="E65" s="5" t="inlineStr">
        <is>
          <t>600,00</t>
        </is>
      </c>
      <c r="F65" s="4" t="inlineStr">
        <is>
          <t>100.00</t>
        </is>
      </c>
    </row>
    <row collapsed="false" customFormat="false" customHeight="false" hidden="false" ht="12.1" outlineLevel="0" r="66">
      <c r="A66" s="5" t="s">
        <f>=HYPERLINK("https://leilaoonline.net/lote/detalhe/240569", "072")</f>
      </c>
      <c r="B66" s="4" t="s">
        <f>=HYPERLINK("https://leilaoonline.net/lote/detalhe/240569", " Lote com: 03 siemens - 01 simovert 6SE7016 - 2FB87 - FDO/ 01 simovert 6SE7023 - 2EB0314136 / 01  ULTRAMAT 23")</f>
      </c>
      <c r="C66" s="4" t="inlineStr">
        <is>
          <t>Aguardando</t>
        </is>
      </c>
      <c r="D66" s="4" t="inlineStr">
        <is>
          <t>0</t>
        </is>
      </c>
      <c r="E66" s="5" t="inlineStr">
        <is>
          <t>1.900,00</t>
        </is>
      </c>
      <c r="F66" s="4" t="inlineStr">
        <is>
          <t>100.00</t>
        </is>
      </c>
    </row>
    <row collapsed="false" customFormat="false" customHeight="false" hidden="false" ht="12.1" outlineLevel="0" r="67">
      <c r="A67" s="5" t="s">
        <f>=HYPERLINK("https://leilaoonline.net/lote/detalhe/240584", "073")</f>
      </c>
      <c r="B67" s="4" t="s">
        <f>=HYPERLINK("https://leilaoonline.net/lote/detalhe/240584", " Lote com: 200 rolamentos NSK 224 - 6006DWA1.8 - sem uso")</f>
      </c>
      <c r="C67" s="4" t="inlineStr">
        <is>
          <t>Aguardando</t>
        </is>
      </c>
      <c r="D67" s="4" t="inlineStr">
        <is>
          <t>0</t>
        </is>
      </c>
      <c r="E67" s="5" t="inlineStr">
        <is>
          <t>500,00</t>
        </is>
      </c>
      <c r="F67" s="4" t="inlineStr">
        <is>
          <t>100.00</t>
        </is>
      </c>
    </row>
    <row collapsed="false" customFormat="false" customHeight="false" hidden="false" ht="12.1" outlineLevel="0" r="68">
      <c r="A68" s="5" t="s">
        <f>=HYPERLINK("https://leilaoonline.net/lote/detalhe/240579", "074")</f>
      </c>
      <c r="B68" s="4" t="s">
        <f>=HYPERLINK("https://leilaoonline.net/lote/detalhe/240579", " Quadro de distrbiuição para filas - QDF 400A/48V - sem uso")</f>
      </c>
      <c r="C68" s="4" t="inlineStr">
        <is>
          <t>Aguardando</t>
        </is>
      </c>
      <c r="D68" s="4" t="inlineStr">
        <is>
          <t>0</t>
        </is>
      </c>
      <c r="E68" s="5" t="inlineStr">
        <is>
          <t>800,00</t>
        </is>
      </c>
      <c r="F68" s="4" t="inlineStr">
        <is>
          <t>100.00</t>
        </is>
      </c>
    </row>
    <row collapsed="false" customFormat="false" customHeight="false" hidden="false" ht="12.1" outlineLevel="0" r="69">
      <c r="A69" s="5" t="s">
        <f>=HYPERLINK("https://leilaoonline.net/lote/detalhe/240568", "076")</f>
      </c>
      <c r="B69" s="4" t="s">
        <f>=HYPERLINK("https://leilaoonline.net/lote/detalhe/240568", " Tanque para água deionizada - 12 mil litros")</f>
      </c>
      <c r="C69" s="4" t="inlineStr">
        <is>
          <t>Aguardando</t>
        </is>
      </c>
      <c r="D69" s="4" t="inlineStr">
        <is>
          <t>0</t>
        </is>
      </c>
      <c r="E69" s="5" t="inlineStr">
        <is>
          <t>9.400,00</t>
        </is>
      </c>
      <c r="F69" s="4" t="inlineStr">
        <is>
          <t>100.00</t>
        </is>
      </c>
    </row>
    <row collapsed="false" customFormat="false" customHeight="false" hidden="false" ht="12.1" outlineLevel="0" r="70">
      <c r="A70" s="5" t="s">
        <f>=HYPERLINK("https://leilaoonline.net/lote/detalhe/240573", "077")</f>
      </c>
      <c r="B70" s="4" t="s">
        <f>=HYPERLINK("https://leilaoonline.net/lote/detalhe/240573", " Lote com:05 ormec F séries servodrive ")</f>
      </c>
      <c r="C70" s="4" t="inlineStr">
        <is>
          <t>Aguardando</t>
        </is>
      </c>
      <c r="D70" s="4" t="inlineStr">
        <is>
          <t>0</t>
        </is>
      </c>
      <c r="E70" s="5" t="inlineStr">
        <is>
          <t>2.400,00</t>
        </is>
      </c>
      <c r="F70" s="4" t="inlineStr">
        <is>
          <t>100.00</t>
        </is>
      </c>
    </row>
    <row collapsed="false" customFormat="false" customHeight="false" hidden="false" ht="12.1" outlineLevel="0" r="71">
      <c r="A71" s="5" t="s">
        <f>=HYPERLINK("https://leilaoonline.net/lote/detalhe/240577", "079")</f>
      </c>
      <c r="B71" s="4" t="s">
        <f>=HYPERLINK("https://leilaoonline.net/lote/detalhe/240577", " Painel 15000 VA")</f>
      </c>
      <c r="C71" s="4" t="inlineStr">
        <is>
          <t>Aguardando</t>
        </is>
      </c>
      <c r="D71" s="4" t="inlineStr">
        <is>
          <t>0</t>
        </is>
      </c>
      <c r="E71" s="5" t="inlineStr">
        <is>
          <t>800,00</t>
        </is>
      </c>
      <c r="F71" s="4" t="inlineStr">
        <is>
          <t>100.00</t>
        </is>
      </c>
    </row>
    <row collapsed="false" customFormat="false" customHeight="false" hidden="false" ht="12.1" outlineLevel="0" r="72">
      <c r="A72" s="5" t="s">
        <f>=HYPERLINK("https://leilaoonline.net/lote/detalhe/240587", "080")</f>
      </c>
      <c r="B72" s="4" t="s">
        <f>=HYPERLINK("https://leilaoonline.net/lote/detalhe/240587", " Lote com: 02 compressores Sanyo model C SB373H6B - 01 compressor ROT PANASONIC 9K 220 V.  2R13S236A6F - Sem uso")</f>
      </c>
      <c r="C72" s="4" t="inlineStr">
        <is>
          <t>Aguardando</t>
        </is>
      </c>
      <c r="D72" s="4" t="inlineStr">
        <is>
          <t>0</t>
        </is>
      </c>
      <c r="E72" s="5" t="inlineStr">
        <is>
          <t>2.900,00</t>
        </is>
      </c>
      <c r="F72" s="4" t="inlineStr">
        <is>
          <t>100.00</t>
        </is>
      </c>
    </row>
    <row collapsed="false" customFormat="false" customHeight="false" hidden="false" ht="12.1" outlineLevel="0" r="73">
      <c r="A73" s="5" t="s">
        <f>=HYPERLINK("https://leilaoonline.net/lote/detalhe/240581", "081")</f>
      </c>
      <c r="B73" s="4" t="s">
        <f>=HYPERLINK("https://leilaoonline.net/lote/detalhe/240581", " Estabilizador AMPLIMAG  Modelo AXIS 1 Potência 60 KVA  Entrada 220 V. Corrente 228 A.  Saída  220 V")</f>
      </c>
      <c r="C73" s="4" t="inlineStr">
        <is>
          <t>Aguardando</t>
        </is>
      </c>
      <c r="D73" s="4" t="inlineStr">
        <is>
          <t>0</t>
        </is>
      </c>
      <c r="E73" s="5" t="inlineStr">
        <is>
          <t>9.500,00</t>
        </is>
      </c>
      <c r="F73" s="4" t="inlineStr">
        <is>
          <t>100.00</t>
        </is>
      </c>
    </row>
    <row collapsed="false" customFormat="false" customHeight="false" hidden="false" ht="12.1" outlineLevel="0" r="74">
      <c r="A74" s="5" t="s">
        <f>=HYPERLINK("https://leilaoonline.net/lote/detalhe/240588", "082")</f>
      </c>
      <c r="B74" s="4" t="s">
        <f>=HYPERLINK("https://leilaoonline.net/lote/detalhe/240588", " Lote com: 02 motobombas Weg 7,5 CV. - 2 polos 220 / 380 V // 01 motor weg 7,5 CV - 2 polos 220 / 380 /440 V.// 01 motobomba weg 5 CV  - 2 polos  2 Estágio 220 / 380 V // 01 motor freio Voges 12,5 CV  -  4 pólos 220 / 380 / 440 V")</f>
      </c>
      <c r="C74" s="4" t="inlineStr">
        <is>
          <t>Aguardando</t>
        </is>
      </c>
      <c r="D74" s="4" t="inlineStr">
        <is>
          <t>0</t>
        </is>
      </c>
      <c r="E74" s="5" t="inlineStr">
        <is>
          <t>3.400,00</t>
        </is>
      </c>
      <c r="F74" s="4" t="inlineStr">
        <is>
          <t>100.00</t>
        </is>
      </c>
    </row>
    <row collapsed="false" customFormat="false" customHeight="false" hidden="false" ht="12.1" outlineLevel="0" r="75">
      <c r="A75" s="5" t="s">
        <f>=HYPERLINK("https://leilaoonline.net/lote/detalhe/240576", "083")</f>
      </c>
      <c r="B75" s="4" t="s">
        <f>=HYPERLINK("https://leilaoonline.net/lote/detalhe/240576", " Lote com: 01 motor weg 20 CV - 4 pólos. 220/ 380 /440 V. - 01 motor Exaustor Weg 8 CV - 2 pólos 220 / 380 V")</f>
      </c>
      <c r="C75" s="4" t="inlineStr">
        <is>
          <t>Aguardando</t>
        </is>
      </c>
      <c r="D75" s="4" t="inlineStr">
        <is>
          <t>0</t>
        </is>
      </c>
      <c r="E75" s="5" t="inlineStr">
        <is>
          <t>2.100,00</t>
        </is>
      </c>
      <c r="F75" s="4" t="inlineStr">
        <is>
          <t>100.00</t>
        </is>
      </c>
    </row>
    <row collapsed="false" customFormat="false" customHeight="false" hidden="false" ht="12.1" outlineLevel="0" r="76">
      <c r="A76" s="5" t="s">
        <f>=HYPERLINK("https://leilaoonline.net/lote/detalhe/240582", "084")</f>
      </c>
      <c r="B76" s="4" t="s">
        <f>=HYPERLINK("https://leilaoonline.net/lote/detalhe/240582", " Lote com:  01 motor weg 10 CV - 2 pólos 220 / 380 / 440 V - 01 motor weg 15 CV. - 2 pólos - 01 motobomba weg 7,5 CV")</f>
      </c>
      <c r="C76" s="4" t="inlineStr">
        <is>
          <t>Aguardando</t>
        </is>
      </c>
      <c r="D76" s="4" t="inlineStr">
        <is>
          <t>0</t>
        </is>
      </c>
      <c r="E76" s="5" t="inlineStr">
        <is>
          <t>2.900,00</t>
        </is>
      </c>
      <c r="F76" s="4" t="inlineStr">
        <is>
          <t>100.00</t>
        </is>
      </c>
    </row>
    <row collapsed="false" customFormat="false" customHeight="false" hidden="false" ht="12.1" outlineLevel="0" r="77">
      <c r="A77" s="5" t="s">
        <f>=HYPERLINK("https://leilaoonline.net/lote/detalhe/240580", "085")</f>
      </c>
      <c r="B77" s="4" t="s">
        <f>=HYPERLINK("https://leilaoonline.net/lote/detalhe/240580", " Lote com: 03 regulador de gás - 15 Honeywell C 437 interruptor de pressão de gás - sem uso")</f>
      </c>
      <c r="C77" s="4" t="inlineStr">
        <is>
          <t>Aguardando</t>
        </is>
      </c>
      <c r="D77" s="4" t="inlineStr">
        <is>
          <t>0</t>
        </is>
      </c>
      <c r="E77" s="5" t="inlineStr">
        <is>
          <t>900,00</t>
        </is>
      </c>
      <c r="F77" s="4" t="inlineStr">
        <is>
          <t>100.00</t>
        </is>
      </c>
    </row>
    <row collapsed="false" customFormat="false" customHeight="false" hidden="false" ht="12.1" outlineLevel="0" r="78">
      <c r="A78" s="5" t="s">
        <f>=HYPERLINK("https://leilaoonline.net/lote/detalhe/240578", "086")</f>
      </c>
      <c r="B78" s="4" t="s">
        <f>=HYPERLINK("https://leilaoonline.net/lote/detalhe/240578", " Lote com: 400 Rolamentos NSK 224 - 6006 DWA1.8 - Sem uso ")</f>
      </c>
      <c r="C78" s="4" t="inlineStr">
        <is>
          <t>Aguardando</t>
        </is>
      </c>
      <c r="D78" s="4" t="inlineStr">
        <is>
          <t>0</t>
        </is>
      </c>
      <c r="E78" s="5" t="inlineStr">
        <is>
          <t>900,00</t>
        </is>
      </c>
      <c r="F78" s="4" t="inlineStr">
        <is>
          <t>100.00</t>
        </is>
      </c>
    </row>
    <row collapsed="false" customFormat="false" customHeight="false" hidden="false" ht="12.1" outlineLevel="0" r="79">
      <c r="A79" s="5" t="s">
        <f>=HYPERLINK("https://leilaoonline.net/lote/detalhe/240586", "087")</f>
      </c>
      <c r="B79" s="4" t="s">
        <f>=HYPERLINK("https://leilaoonline.net/lote/detalhe/240586", " Contator A-B - média tensão 7200V -400A")</f>
      </c>
      <c r="C79" s="4" t="inlineStr">
        <is>
          <t>Aguardando</t>
        </is>
      </c>
      <c r="D79" s="4" t="inlineStr">
        <is>
          <t>0</t>
        </is>
      </c>
      <c r="E79" s="5" t="inlineStr">
        <is>
          <t>1.500,00</t>
        </is>
      </c>
      <c r="F79" s="4" t="inlineStr">
        <is>
          <t>100.00</t>
        </is>
      </c>
    </row>
    <row collapsed="false" customFormat="false" customHeight="false" hidden="false" ht="12.1" outlineLevel="0" r="80">
      <c r="A80" s="5" t="s">
        <f>=HYPERLINK("https://leilaoonline.net/lote/detalhe/240585", "088")</f>
      </c>
      <c r="B80" s="4" t="s">
        <f>=HYPERLINK("https://leilaoonline.net/lote/detalhe/240585", " Lote com: 02 motobombas Weg 15 CV 3500RPM - 220/380V")</f>
      </c>
      <c r="C80" s="4" t="inlineStr">
        <is>
          <t>Aguardando</t>
        </is>
      </c>
      <c r="D80" s="4" t="inlineStr">
        <is>
          <t>0</t>
        </is>
      </c>
      <c r="E80" s="5" t="inlineStr">
        <is>
          <t>2.500,00</t>
        </is>
      </c>
      <c r="F80" s="4" t="inlineStr">
        <is>
          <t>100.00</t>
        </is>
      </c>
    </row>
    <row collapsed="false" customFormat="false" customHeight="false" hidden="false" ht="12.1" outlineLevel="0" r="81">
      <c r="A81" s="5" t="s">
        <f>=HYPERLINK("https://leilaoonline.net/lote/detalhe/240583", "089")</f>
      </c>
      <c r="B81" s="4" t="s">
        <f>=HYPERLINK("https://leilaoonline.net/lote/detalhe/240583", " Lote com: 400 reator externo alto fator de potencia para lâmpada vapor mercúrio - DSW")</f>
      </c>
      <c r="C81" s="4" t="inlineStr">
        <is>
          <t>Aguardando</t>
        </is>
      </c>
      <c r="D81" s="4" t="inlineStr">
        <is>
          <t>0</t>
        </is>
      </c>
      <c r="E81" s="5" t="inlineStr">
        <is>
          <t>3.000,00</t>
        </is>
      </c>
      <c r="F81" s="4" t="inlineStr">
        <is>
          <t>100.00</t>
        </is>
      </c>
    </row>
    <row collapsed="false" customFormat="false" customHeight="false" hidden="false" ht="12.1" outlineLevel="0" r="82">
      <c r="A82" s="5" t="s">
        <f>=HYPERLINK("https://leilaoonline.net/lote/detalhe/240565", "090")</f>
      </c>
      <c r="B82" s="4" t="s">
        <f>=HYPERLINK("https://leilaoonline.net/lote/detalhe/240565", " Lote com: Aprox. 600Kg de material isolante para resistência - Preço Por KG")</f>
      </c>
      <c r="C82" s="4" t="inlineStr">
        <is>
          <t>Aguardando</t>
        </is>
      </c>
      <c r="D82" s="4" t="inlineStr">
        <is>
          <t>0</t>
        </is>
      </c>
      <c r="E82" s="5" t="inlineStr">
        <is>
          <t>2,00</t>
        </is>
      </c>
      <c r="F82" s="4" t="inlineStr">
        <is>
          <t>0.25</t>
        </is>
      </c>
    </row>
    <row collapsed="false" customFormat="false" customHeight="false" hidden="false" ht="12.1" outlineLevel="0" r="83">
      <c r="A83" s="5" t="s">
        <f>=HYPERLINK("https://leilaoonline.net/lote/detalhe/240773", "091")</f>
      </c>
      <c r="B83" s="4" t="s">
        <f>=HYPERLINK("https://leilaoonline.net/lote/detalhe/240773", " Lote com: 11 Pressostatos sem uso sendo: 02 Telemecanique XMG  B008 - 02 Telemecanique XMG B028 - 01 Telemecanique XMG B091 - 01  United  Electric - 01 rang setting type ACW9 ")</f>
      </c>
      <c r="C83" s="4" t="inlineStr">
        <is>
          <t>Aguardando</t>
        </is>
      </c>
      <c r="D83" s="4" t="inlineStr">
        <is>
          <t>0</t>
        </is>
      </c>
      <c r="E83" s="5" t="inlineStr">
        <is>
          <t>1.700,00</t>
        </is>
      </c>
      <c r="F83" s="4" t="inlineStr">
        <is>
          <t>100.00</t>
        </is>
      </c>
    </row>
    <row collapsed="false" customFormat="false" customHeight="false" hidden="false" ht="12.1" outlineLevel="0" r="84">
      <c r="A84" s="5" t="s">
        <f>=HYPERLINK("https://leilaoonline.net/lote/detalhe/240774", "092")</f>
      </c>
      <c r="B84" s="4" t="s">
        <f>=HYPERLINK("https://leilaoonline.net/lote/detalhe/240774", " Lote com: 05 Fluke 4158 High voltage power supply")</f>
      </c>
      <c r="C84" s="4" t="inlineStr">
        <is>
          <t>Aguardando</t>
        </is>
      </c>
      <c r="D84" s="4" t="inlineStr">
        <is>
          <t>0</t>
        </is>
      </c>
      <c r="E84" s="5" t="inlineStr">
        <is>
          <t>2.800,00</t>
        </is>
      </c>
      <c r="F84" s="4" t="inlineStr">
        <is>
          <t>100.00</t>
        </is>
      </c>
    </row>
    <row collapsed="false" customFormat="false" customHeight="false" hidden="false" ht="12.1" outlineLevel="0" r="85">
      <c r="A85" s="5" t="s">
        <f>=HYPERLINK("https://leilaoonline.net/lote/detalhe/240772", "093")</f>
      </c>
      <c r="B85" s="4" t="s">
        <f>=HYPERLINK("https://leilaoonline.net/lote/detalhe/240772", " Lote com: 03 Eurodrive DFS100L 4/TF/IS - sem uso")</f>
      </c>
      <c r="C85" s="4" t="inlineStr">
        <is>
          <t>Aguardando</t>
        </is>
      </c>
      <c r="D85" s="4" t="inlineStr">
        <is>
          <t>0</t>
        </is>
      </c>
      <c r="E85" s="5" t="inlineStr">
        <is>
          <t>3.200,00</t>
        </is>
      </c>
      <c r="F85" s="4" t="inlineStr">
        <is>
          <t>100.00</t>
        </is>
      </c>
    </row>
    <row collapsed="false" customFormat="false" customHeight="false" hidden="false" ht="12.1" outlineLevel="0" r="86">
      <c r="A86" s="5" t="s">
        <f>=HYPERLINK("https://leilaoonline.net/lote/detalhe/240770", "094")</f>
      </c>
      <c r="B86" s="4" t="s">
        <f>=HYPERLINK("https://leilaoonline.net/lote/detalhe/240770", " Lote com: 500 Relé Finder tipo 60.13 10 A - 250 V - sem uso ")</f>
      </c>
      <c r="C86" s="4" t="inlineStr">
        <is>
          <t>Aguardando</t>
        </is>
      </c>
      <c r="D86" s="4" t="inlineStr">
        <is>
          <t>0</t>
        </is>
      </c>
      <c r="E86" s="5" t="inlineStr">
        <is>
          <t>3.900,00</t>
        </is>
      </c>
      <c r="F86" s="4" t="inlineStr">
        <is>
          <t>100.00</t>
        </is>
      </c>
    </row>
    <row collapsed="false" customFormat="false" customHeight="false" hidden="false" ht="12.1" outlineLevel="0" r="87">
      <c r="A87" s="5" t="s">
        <f>=HYPERLINK("https://leilaoonline.net/lote/detalhe/240767", "096")</f>
      </c>
      <c r="B87" s="4" t="s">
        <f>=HYPERLINK("https://leilaoonline.net/lote/detalhe/240767", "Lote com: 02  Comporta Pebco Model RS-86 3X304 - SDMH - FD - CS - Sem uso")</f>
      </c>
      <c r="C87" s="4" t="inlineStr">
        <is>
          <t>Aguardando</t>
        </is>
      </c>
      <c r="D87" s="4" t="inlineStr">
        <is>
          <t>0</t>
        </is>
      </c>
      <c r="E87" s="5" t="inlineStr">
        <is>
          <t>3.900,00</t>
        </is>
      </c>
      <c r="F87" s="4" t="inlineStr">
        <is>
          <t>100.00</t>
        </is>
      </c>
    </row>
    <row collapsed="false" customFormat="false" customHeight="false" hidden="false" ht="12.1" outlineLevel="0" r="88">
      <c r="A88" s="5" t="s">
        <f>=HYPERLINK("https://leilaoonline.net/lote/detalhe/240771", "097")</f>
      </c>
      <c r="B88" s="4" t="s">
        <f>=HYPERLINK("https://leilaoonline.net/lote/detalhe/240771", " Resfriador de Óleo com motor 7,5 CV  - 440V.  Bomba 100 Bar")</f>
      </c>
      <c r="C88" s="4" t="inlineStr">
        <is>
          <t>Aguardando</t>
        </is>
      </c>
      <c r="D88" s="4" t="inlineStr">
        <is>
          <t>0</t>
        </is>
      </c>
      <c r="E88" s="5" t="inlineStr">
        <is>
          <t>1.900,00</t>
        </is>
      </c>
      <c r="F88" s="4" t="inlineStr">
        <is>
          <t>100.00</t>
        </is>
      </c>
    </row>
    <row collapsed="false" customFormat="false" customHeight="false" hidden="false" ht="12.1" outlineLevel="0" r="89">
      <c r="A89" s="5" t="s">
        <f>=HYPERLINK("https://leilaoonline.net/lote/detalhe/240769", "099")</f>
      </c>
      <c r="B89" s="4" t="s">
        <f>=HYPERLINK("https://leilaoonline.net/lote/detalhe/240769", " Lote com: 03 geradores de pulso")</f>
      </c>
      <c r="C89" s="4" t="inlineStr">
        <is>
          <t>Aguardando</t>
        </is>
      </c>
      <c r="D89" s="4" t="inlineStr">
        <is>
          <t>0</t>
        </is>
      </c>
      <c r="E89" s="5" t="inlineStr">
        <is>
          <t>800,00</t>
        </is>
      </c>
      <c r="F89" s="4" t="inlineStr">
        <is>
          <t>100.00</t>
        </is>
      </c>
    </row>
    <row collapsed="false" customFormat="false" customHeight="false" hidden="false" ht="12.1" outlineLevel="0" r="90">
      <c r="A90" s="5" t="s">
        <f>=HYPERLINK("https://leilaoonline.net/lote/detalhe/240768", "100")</f>
      </c>
      <c r="B90" s="4" t="s">
        <f>=HYPERLINK("https://leilaoonline.net/lote/detalhe/240768", " Relé multilingue SR750 - sem uso")</f>
      </c>
      <c r="C90" s="4" t="inlineStr">
        <is>
          <t>Aguardando</t>
        </is>
      </c>
      <c r="D90" s="4" t="inlineStr">
        <is>
          <t>0</t>
        </is>
      </c>
      <c r="E90" s="5" t="inlineStr">
        <is>
          <t>900,00</t>
        </is>
      </c>
      <c r="F90" s="4" t="inlineStr">
        <is>
          <t>100.00</t>
        </is>
      </c>
    </row>
    <row collapsed="false" customFormat="false" customHeight="false" hidden="false" ht="12.1" outlineLevel="0" r="91">
      <c r="A91" s="5" t="s">
        <f>=HYPERLINK("https://leilaoonline.net/lote/detalhe/240797", "101")</f>
      </c>
      <c r="B91" s="4" t="s">
        <f>=HYPERLINK("https://leilaoonline.net/lote/detalhe/240797", " Lote com: 04 ventiladores com motor Weg 1.5 Cv - 1125Rpm - 220/380/440V")</f>
      </c>
      <c r="C91" s="4" t="inlineStr">
        <is>
          <t>Aguardando</t>
        </is>
      </c>
      <c r="D91" s="4" t="inlineStr">
        <is>
          <t>0</t>
        </is>
      </c>
      <c r="E91" s="5" t="inlineStr">
        <is>
          <t>3.500,00</t>
        </is>
      </c>
      <c r="F91" s="4" t="inlineStr">
        <is>
          <t>100.00</t>
        </is>
      </c>
    </row>
    <row collapsed="false" customFormat="false" customHeight="false" hidden="false" ht="12.1" outlineLevel="0" r="92">
      <c r="A92" s="5" t="s">
        <f>=HYPERLINK("https://leilaoonline.net/lote/detalhe/240799", "102")</f>
      </c>
      <c r="B92" s="4" t="s">
        <f>=HYPERLINK("https://leilaoonline.net/lote/detalhe/240799", " Lote com: 01 Sew Eurodrive tipo CPM 112m /BR /TH / RJ / KK // 02 Sew Eurodrive DRE 100m4 /FG - KW3 - SI - RPM 1715  - 440 V - sem uso")</f>
      </c>
      <c r="C92" s="4" t="inlineStr">
        <is>
          <t>Aguardando</t>
        </is>
      </c>
      <c r="D92" s="4" t="inlineStr">
        <is>
          <t>0</t>
        </is>
      </c>
      <c r="E92" s="5" t="inlineStr">
        <is>
          <t>2.500,00</t>
        </is>
      </c>
      <c r="F92" s="4" t="inlineStr">
        <is>
          <t>100.00</t>
        </is>
      </c>
    </row>
    <row collapsed="false" customFormat="false" customHeight="false" hidden="false" ht="12.1" outlineLevel="0" r="93">
      <c r="A93" s="5" t="s">
        <f>=HYPERLINK("https://leilaoonline.net/lote/detalhe/240798", "103")</f>
      </c>
      <c r="B93" s="4" t="s">
        <f>=HYPERLINK("https://leilaoonline.net/lote/detalhe/240798", " Lote com: 08 jogos de pastilha ridgid 1 1/2pol. - 07 jogos 2pol. // Catracas: 01 un. 1/2 pol - 02un. 1pol. - 01un. 1 1/2 pol. - 01 un. 2 pol.")</f>
      </c>
      <c r="C93" s="4" t="inlineStr">
        <is>
          <t>Aguardando</t>
        </is>
      </c>
      <c r="D93" s="4" t="inlineStr">
        <is>
          <t>0</t>
        </is>
      </c>
      <c r="E93" s="5" t="inlineStr">
        <is>
          <t>500,00</t>
        </is>
      </c>
      <c r="F93" s="4" t="inlineStr">
        <is>
          <t>100.00</t>
        </is>
      </c>
    </row>
    <row collapsed="false" customFormat="false" customHeight="false" hidden="false" ht="12.1" outlineLevel="0" r="94">
      <c r="A94" s="5" t="s">
        <f>=HYPERLINK("https://leilaoonline.net/lote/detalhe/240800", "104")</f>
      </c>
      <c r="B94" s="4" t="s">
        <f>=HYPERLINK("https://leilaoonline.net/lote/detalhe/240800", " Bailey AV 232100 eletropneumático válvula de comando 150 PSI ")</f>
      </c>
      <c r="C94" s="4" t="inlineStr">
        <is>
          <t>Aguardando</t>
        </is>
      </c>
      <c r="D94" s="4" t="inlineStr">
        <is>
          <t>0</t>
        </is>
      </c>
      <c r="E94" s="5" t="inlineStr">
        <is>
          <t>1.500,00</t>
        </is>
      </c>
      <c r="F94" s="4" t="inlineStr">
        <is>
          <t>100.00</t>
        </is>
      </c>
    </row>
    <row collapsed="false" customFormat="false" customHeight="false" hidden="false" ht="12.1" outlineLevel="0" r="95">
      <c r="A95" s="5" t="s">
        <f>=HYPERLINK("https://leilaoonline.net/lote/detalhe/240801", "105")</f>
      </c>
      <c r="B95" s="4" t="s">
        <f>=HYPERLINK("https://leilaoonline.net/lote/detalhe/240801", " Lote com: 01 Branson séries 8500 séries 8000 ultrassonico Power //01 Equisul GPL inv. RT 3.0 Kva 3 U - Sem uso")</f>
      </c>
      <c r="C95" s="4" t="inlineStr">
        <is>
          <t>Aguardando</t>
        </is>
      </c>
      <c r="D95" s="4" t="inlineStr">
        <is>
          <t>0</t>
        </is>
      </c>
      <c r="E95" s="5" t="inlineStr">
        <is>
          <t>3.200,00</t>
        </is>
      </c>
      <c r="F95" s="4" t="inlineStr">
        <is>
          <t>100.00</t>
        </is>
      </c>
    </row>
    <row collapsed="false" customFormat="false" customHeight="false" hidden="false" ht="12.1" outlineLevel="0" r="96">
      <c r="A96" s="5" t="s">
        <f>=HYPERLINK("https://leilaoonline.net/lote/detalhe/240802", "106")</f>
      </c>
      <c r="B96" s="4" t="s">
        <f>=HYPERLINK("https://leilaoonline.net/lote/detalhe/240802", " Lote com: 03 Relé de proteção SEG //01 Relé Pextron URPE 6104 ")</f>
      </c>
      <c r="C96" s="4" t="inlineStr">
        <is>
          <t>Aguardando</t>
        </is>
      </c>
      <c r="D96" s="4" t="inlineStr">
        <is>
          <t>0</t>
        </is>
      </c>
      <c r="E96" s="5" t="inlineStr">
        <is>
          <t>2.900,00</t>
        </is>
      </c>
      <c r="F96" s="4" t="inlineStr">
        <is>
          <t>100.00</t>
        </is>
      </c>
    </row>
    <row collapsed="false" customFormat="false" customHeight="false" hidden="false" ht="12.1" outlineLevel="0" r="97">
      <c r="A97" s="5" t="s">
        <f>=HYPERLINK("https://leilaoonline.net/lote/detalhe/240803", "107")</f>
      </c>
      <c r="B97" s="4" t="s">
        <f>=HYPERLINK("https://leilaoonline.net/lote/detalhe/240803", " Lote com: 02 Medidor indicador multigrandenzas Embrasul MD 1000// 01 Controlador de Fator de Potência CM 4000//01 Relé ABB SPAJ 140C")</f>
      </c>
      <c r="C97" s="4" t="inlineStr">
        <is>
          <t>Aguardando</t>
        </is>
      </c>
      <c r="D97" s="4" t="inlineStr">
        <is>
          <t>0</t>
        </is>
      </c>
      <c r="E97" s="5" t="inlineStr">
        <is>
          <t>2.900,00</t>
        </is>
      </c>
      <c r="F97" s="4" t="inlineStr">
        <is>
          <t>100.00</t>
        </is>
      </c>
    </row>
    <row collapsed="false" customFormat="false" customHeight="false" hidden="false" ht="12.1" outlineLevel="0" r="98">
      <c r="A98" s="5" t="s">
        <f>=HYPERLINK("https://leilaoonline.net/lote/detalhe/240804", "108")</f>
      </c>
      <c r="B98" s="4" t="s">
        <f>=HYPERLINK("https://leilaoonline.net/lote/detalhe/240804", " Lote com: 500 Rele  Finder tipo 60.13 - 10 A - 250 V")</f>
      </c>
      <c r="C98" s="4" t="inlineStr">
        <is>
          <t>Aguardando</t>
        </is>
      </c>
      <c r="D98" s="4" t="inlineStr">
        <is>
          <t>0</t>
        </is>
      </c>
      <c r="E98" s="5" t="inlineStr">
        <is>
          <t>3.900,00</t>
        </is>
      </c>
      <c r="F98" s="4" t="inlineStr">
        <is>
          <t>100.00</t>
        </is>
      </c>
    </row>
    <row collapsed="false" customFormat="false" customHeight="false" hidden="false" ht="12.1" outlineLevel="0" r="99">
      <c r="A99" s="5" t="s">
        <f>=HYPERLINK("https://leilaoonline.net/lote/detalhe/240805", "109")</f>
      </c>
      <c r="B99" s="4" t="s">
        <f>=HYPERLINK("https://leilaoonline.net/lote/detalhe/240805", "Lote com: 60 contator Telemecanique Schneider LP4K06 - 24 V")</f>
      </c>
      <c r="C99" s="4" t="inlineStr">
        <is>
          <t>Aguardando</t>
        </is>
      </c>
      <c r="D99" s="4" t="inlineStr">
        <is>
          <t>0</t>
        </is>
      </c>
      <c r="E99" s="5" t="inlineStr">
        <is>
          <t>3.800,00</t>
        </is>
      </c>
      <c r="F99" s="4" t="inlineStr">
        <is>
          <t>100.00</t>
        </is>
      </c>
    </row>
    <row collapsed="false" customFormat="false" customHeight="false" hidden="false" ht="12.1" outlineLevel="0" r="100">
      <c r="A100" s="5" t="s">
        <f>=HYPERLINK("https://leilaoonline.net/lote/detalhe/240806", "110")</f>
      </c>
      <c r="B100" s="4" t="s">
        <f>=HYPERLINK("https://leilaoonline.net/lote/detalhe/240806", "Lote com: 70 Disjuntor motor Telemecanique Schneider")</f>
      </c>
      <c r="C100" s="4" t="inlineStr">
        <is>
          <t>Aguardando</t>
        </is>
      </c>
      <c r="D100" s="4" t="inlineStr">
        <is>
          <t>0</t>
        </is>
      </c>
      <c r="E100" s="5" t="inlineStr">
        <is>
          <t>4.600,00</t>
        </is>
      </c>
      <c r="F100" s="4" t="inlineStr">
        <is>
          <t>100.00</t>
        </is>
      </c>
    </row>
    <row collapsed="false" customFormat="false" customHeight="false" hidden="false" ht="12.1" outlineLevel="0" r="101">
      <c r="A101" s="5" t="s">
        <f>=HYPERLINK("https://leilaoonline.net/lote/detalhe/240843", "197")</f>
      </c>
      <c r="B101" s="4" t="s">
        <f>=HYPERLINK("https://leilaoonline.net/lote/detalhe/240843", "Máquina de lavar a quente")</f>
      </c>
      <c r="C101" s="4" t="inlineStr">
        <is>
          <t>Aguardando</t>
        </is>
      </c>
      <c r="D101" s="4" t="inlineStr">
        <is>
          <t>0</t>
        </is>
      </c>
      <c r="E101" s="5" t="inlineStr">
        <is>
          <t>400,00</t>
        </is>
      </c>
      <c r="F101" s="4" t="inlineStr">
        <is>
          <t>100.00</t>
        </is>
      </c>
    </row>
    <row collapsed="false" customFormat="false" customHeight="false" hidden="false" ht="12.1" outlineLevel="0" r="102">
      <c r="A102" s="5" t="s">
        <f>=HYPERLINK("https://leilaoonline.net/lote/detalhe/240842", "200")</f>
      </c>
      <c r="B102" s="4" t="s">
        <f>=HYPERLINK("https://leilaoonline.net/lote/detalhe/240842", "Máquina para aquecimento de óleo")</f>
      </c>
      <c r="C102" s="4" t="inlineStr">
        <is>
          <t>Aguardando</t>
        </is>
      </c>
      <c r="D102" s="4" t="inlineStr">
        <is>
          <t>0</t>
        </is>
      </c>
      <c r="E102" s="5" t="inlineStr">
        <is>
          <t>400,00</t>
        </is>
      </c>
      <c r="F102" s="4" t="inlineStr">
        <is>
          <t>100.00</t>
        </is>
      </c>
    </row>
    <row collapsed="false" customFormat="false" customHeight="false" hidden="false" ht="12.1" outlineLevel="0" r="103">
      <c r="A103" s="5" t="s">
        <f>=HYPERLINK("https://leilaoonline.net/lote/detalhe/240837", "201")</f>
      </c>
      <c r="B103" s="4" t="s">
        <f>=HYPERLINK("https://leilaoonline.net/lote/detalhe/240837", "Máquina de medir e enrolar fios e cabos modelo EMBRATA RAS-120 - capacidade 1800kg ")</f>
      </c>
      <c r="C103" s="4" t="inlineStr">
        <is>
          <t>Aguardando</t>
        </is>
      </c>
      <c r="D103" s="4" t="inlineStr">
        <is>
          <t>0</t>
        </is>
      </c>
      <c r="E103" s="5" t="inlineStr">
        <is>
          <t>35.000,00</t>
        </is>
      </c>
      <c r="F103" s="4" t="inlineStr">
        <is>
          <t>250.00</t>
        </is>
      </c>
    </row>
    <row collapsed="false" customFormat="false" customHeight="false" hidden="false" ht="12.1" outlineLevel="0" r="104">
      <c r="A104" s="5" t="s">
        <f>=HYPERLINK("https://leilaoonline.net/lote/detalhe/240836", "202")</f>
      </c>
      <c r="B104" s="4" t="s">
        <f>=HYPERLINK("https://leilaoonline.net/lote/detalhe/240836", "Máquina de medir e enrolar fios e cabos modelo EMBRATA RAS-120 - capacidade 2000kg ")</f>
      </c>
      <c r="C104" s="4" t="inlineStr">
        <is>
          <t>Aguardando</t>
        </is>
      </c>
      <c r="D104" s="4" t="inlineStr">
        <is>
          <t>0</t>
        </is>
      </c>
      <c r="E104" s="5" t="inlineStr">
        <is>
          <t>35.000,00</t>
        </is>
      </c>
      <c r="F104" s="4" t="inlineStr">
        <is>
          <t>250.00</t>
        </is>
      </c>
    </row>
    <row collapsed="false" customFormat="false" customHeight="false" hidden="false" ht="12.1" outlineLevel="0" r="105">
      <c r="A105" s="5" t="s">
        <f>=HYPERLINK("https://leilaoonline.net/lote/detalhe/240835", "203")</f>
      </c>
      <c r="B105" s="4" t="s">
        <f>=HYPERLINK("https://leilaoonline.net/lote/detalhe/240835", "Máquina de medir e enrolar fios e cabos")</f>
      </c>
      <c r="C105" s="4" t="inlineStr">
        <is>
          <t>Aguardando</t>
        </is>
      </c>
      <c r="D105" s="4" t="inlineStr">
        <is>
          <t>0</t>
        </is>
      </c>
      <c r="E105" s="5" t="inlineStr">
        <is>
          <t>55.000,00</t>
        </is>
      </c>
      <c r="F105" s="4" t="inlineStr">
        <is>
          <t>250.00</t>
        </is>
      </c>
    </row>
    <row collapsed="false" customFormat="false" customHeight="false" hidden="false" ht="12.1" outlineLevel="0" r="106">
      <c r="A106" s="5" t="s">
        <f>=HYPERLINK("https://leilaoonline.net/lote/detalhe/240834", "204")</f>
      </c>
      <c r="B106" s="4" t="s">
        <f>=HYPERLINK("https://leilaoonline.net/lote/detalhe/240834", "01 FCI model. FLT93 F componentes fluidos fci intl. Interruptor de flujo  01 IFM   LK 3124 Sensor de nível eletrônico  01 DEW point transmissor model. H4112 01 MD totco model. 30 Sensor de nível   01 conaut Nivelco  Novorota  EKH - 402 - 2 01 Thermocouple type MCA SS  750 grau  01 Brumark modelo BR ")</f>
      </c>
      <c r="C106" s="4" t="inlineStr">
        <is>
          <t>Aguardando</t>
        </is>
      </c>
      <c r="D106" s="4" t="inlineStr">
        <is>
          <t>0</t>
        </is>
      </c>
      <c r="E106" s="5" t="inlineStr">
        <is>
          <t>7.500,00</t>
        </is>
      </c>
      <c r="F106" s="4" t="inlineStr">
        <is>
          <t>100.00</t>
        </is>
      </c>
    </row>
    <row collapsed="false" customFormat="false" customHeight="false" hidden="false" ht="12.1" outlineLevel="0" r="107">
      <c r="A107" s="5" t="s">
        <f>=HYPERLINK("https://leilaoonline.net/lote/detalhe/240833", "205")</f>
      </c>
      <c r="B107" s="4" t="s">
        <f>=HYPERLINK("https://leilaoonline.net/lote/detalhe/240833", "Máquina de medir e enrolar fios e cabos modelo EMBRATA RAS-75 - Capacidade 900kg ")</f>
      </c>
      <c r="C107" s="4" t="inlineStr">
        <is>
          <t>Aguardando</t>
        </is>
      </c>
      <c r="D107" s="4" t="inlineStr">
        <is>
          <t>0</t>
        </is>
      </c>
      <c r="E107" s="5" t="inlineStr">
        <is>
          <t>8.500,00</t>
        </is>
      </c>
      <c r="F107" s="4" t="inlineStr">
        <is>
          <t>100.00</t>
        </is>
      </c>
    </row>
    <row collapsed="false" customFormat="false" customHeight="false" hidden="false" ht="12.1" outlineLevel="0" r="108">
      <c r="A108" s="5" t="s">
        <f>=HYPERLINK("https://leilaoonline.net/lote/detalhe/240832", "206")</f>
      </c>
      <c r="B108" s="4" t="s">
        <f>=HYPERLINK("https://leilaoonline.net/lote/detalhe/240832", "Máquina de medir e enrolar fios e cabos modelo EMBRATA RAS-120 - capacidade 1800kg ")</f>
      </c>
      <c r="C108" s="4" t="inlineStr">
        <is>
          <t>Aguardando</t>
        </is>
      </c>
      <c r="D108" s="4" t="inlineStr">
        <is>
          <t>0</t>
        </is>
      </c>
      <c r="E108" s="5" t="inlineStr">
        <is>
          <t>35.000,00</t>
        </is>
      </c>
      <c r="F108" s="4" t="inlineStr">
        <is>
          <t>250.00</t>
        </is>
      </c>
    </row>
    <row collapsed="false" customFormat="false" customHeight="false" hidden="false" ht="12.1" outlineLevel="0" r="109">
      <c r="A109" s="5" t="s">
        <f>=HYPERLINK("https://leilaoonline.net/lote/detalhe/240831", "212")</f>
      </c>
      <c r="B109" s="4" t="s">
        <f>=HYPERLINK("https://leilaoonline.net/lote/detalhe/240831", "02 placa de Robô  - 05 Camera  - sem uso")</f>
      </c>
      <c r="C109" s="4" t="inlineStr">
        <is>
          <t>Aguardando</t>
        </is>
      </c>
      <c r="D109" s="4" t="inlineStr">
        <is>
          <t>0</t>
        </is>
      </c>
      <c r="E109" s="5" t="inlineStr">
        <is>
          <t>1.700,00</t>
        </is>
      </c>
      <c r="F109" s="4" t="inlineStr">
        <is>
          <t>100.00</t>
        </is>
      </c>
    </row>
    <row collapsed="false" customFormat="false" customHeight="false" hidden="false" ht="12.1" outlineLevel="0" r="110">
      <c r="A110" s="5" t="s">
        <f>=HYPERLINK("https://leilaoonline.net/lote/detalhe/240830", "220")</f>
      </c>
      <c r="B110" s="4" t="s">
        <f>=HYPERLINK("https://leilaoonline.net/lote/detalhe/240830", "01 Vam  L 10 01Termometro de ponto de Orvalho Higrometro Rastreavel  01 Actron 8B pH Analisador de pH  01 Fisher Automation service 3622 Valve positioner series 3600 67 AF 01 Hirschmann OZD profi  12M G 12 pro Fiberoptic module profibus - sem uso")</f>
      </c>
      <c r="C110" s="4" t="inlineStr">
        <is>
          <t>Aguardando</t>
        </is>
      </c>
      <c r="D110" s="4" t="inlineStr">
        <is>
          <t>0</t>
        </is>
      </c>
      <c r="E110" s="5" t="inlineStr">
        <is>
          <t>2.800,00</t>
        </is>
      </c>
      <c r="F110" s="4" t="inlineStr">
        <is>
          <t>100.00</t>
        </is>
      </c>
    </row>
    <row collapsed="false" customFormat="false" customHeight="false" hidden="false" ht="12.1" outlineLevel="0" r="111">
      <c r="A111" s="5" t="s">
        <f>=HYPERLINK("https://leilaoonline.net/lote/detalhe/240829", "221")</f>
      </c>
      <c r="B111" s="4" t="s">
        <f>=HYPERLINK("https://leilaoonline.net/lote/detalhe/240829", "01 Ecil Energia DC - 1000 Drive Controller  01 E. Ouro AN 5872. 11 Monitor de Issolamento  01 FCI  Fluid Componentes Intl.  FLT93L - 1A1A1AC 1B00000 01Interruptor de pressão do Diafragma caixa à prova de chama  01 Mestso  Ne7224/SI Válvula pneumática eletro posicionador - sem uso")</f>
      </c>
      <c r="C111" s="4" t="inlineStr">
        <is>
          <t>Aguardando</t>
        </is>
      </c>
      <c r="D111" s="4" t="inlineStr">
        <is>
          <t>0</t>
        </is>
      </c>
      <c r="E111" s="5" t="inlineStr">
        <is>
          <t>6.100,00</t>
        </is>
      </c>
      <c r="F111" s="4" t="inlineStr">
        <is>
          <t>100.00</t>
        </is>
      </c>
    </row>
    <row collapsed="false" customFormat="false" customHeight="false" hidden="false" ht="12.1" outlineLevel="0" r="112">
      <c r="A112" s="5" t="s">
        <f>=HYPERLINK("https://leilaoonline.net/lote/detalhe/240828", "222")</f>
      </c>
      <c r="B112" s="4" t="s">
        <f>=HYPERLINK("https://leilaoonline.net/lote/detalhe/240828", " 01 Fonte Mercúrio model. FXC2396 - 2/120 01 Fonte Mean Wellington SP - 480 - 24   01 Selecontrol MMI 01 UniOP model. ER - 04 - 0045 - Sem uso")</f>
      </c>
      <c r="C112" s="4" t="inlineStr">
        <is>
          <t>Aguardando</t>
        </is>
      </c>
      <c r="D112" s="4" t="inlineStr">
        <is>
          <t>0</t>
        </is>
      </c>
      <c r="E112" s="5" t="inlineStr">
        <is>
          <t>2.400,00</t>
        </is>
      </c>
      <c r="F112" s="4" t="inlineStr">
        <is>
          <t>100.00</t>
        </is>
      </c>
    </row>
    <row collapsed="false" customFormat="false" customHeight="false" hidden="false" ht="12.1" outlineLevel="0" r="113">
      <c r="A113" s="5" t="s">
        <f>=HYPERLINK("https://leilaoonline.net/lote/detalhe/240827", "223")</f>
      </c>
      <c r="B113" s="4" t="s">
        <f>=HYPERLINK("https://leilaoonline.net/lote/detalhe/240827", "Máquina de medir e enrolar fios e cabos Mecânica Nicoletti  - capacidade 2000 kg")</f>
      </c>
      <c r="C113" s="4" t="inlineStr">
        <is>
          <t>Aguardando</t>
        </is>
      </c>
      <c r="D113" s="4" t="inlineStr">
        <is>
          <t>0</t>
        </is>
      </c>
      <c r="E113" s="5" t="inlineStr">
        <is>
          <t>35.000,00</t>
        </is>
      </c>
      <c r="F113" s="4" t="inlineStr">
        <is>
          <t>250.00</t>
        </is>
      </c>
    </row>
    <row collapsed="false" customFormat="false" customHeight="false" hidden="false" ht="12.1" outlineLevel="0" r="114">
      <c r="A114" s="5" t="s">
        <f>=HYPERLINK("https://leilaoonline.net/lote/detalhe/240826", "226")</f>
      </c>
      <c r="B114" s="4" t="s">
        <f>=HYPERLINK("https://leilaoonline.net/lote/detalhe/240826", " 01 Thyro -A  AEG typ 2A X 400 - 30 H 01 Thyro - A  AEG typ 2A X 400 - 50 H  01 Thyro - A  AEG typ 2A X450 - 60 H")</f>
      </c>
      <c r="C114" s="4" t="inlineStr">
        <is>
          <t>Aguardando</t>
        </is>
      </c>
      <c r="D114" s="4" t="inlineStr">
        <is>
          <t>0</t>
        </is>
      </c>
      <c r="E114" s="5" t="inlineStr">
        <is>
          <t>900,00</t>
        </is>
      </c>
      <c r="F114" s="4" t="inlineStr">
        <is>
          <t>100.00</t>
        </is>
      </c>
    </row>
    <row collapsed="false" customFormat="false" customHeight="false" hidden="false" ht="12.1" outlineLevel="0" r="115">
      <c r="A115" s="5" t="s">
        <f>=HYPERLINK("https://leilaoonline.net/lote/detalhe/240825", "227")</f>
      </c>
      <c r="B115" s="4" t="s">
        <f>=HYPERLINK("https://leilaoonline.net/lote/detalhe/240825", "Lote com:  01 Equipamento Pot. Tiristherm  TH  potência 190,3 KW Corrente 250 A  em 440 V.  Bifasico - sem uso")</f>
      </c>
      <c r="C115" s="4" t="inlineStr">
        <is>
          <t>Aguardando</t>
        </is>
      </c>
      <c r="D115" s="4" t="inlineStr">
        <is>
          <t>0</t>
        </is>
      </c>
      <c r="E115" s="5" t="inlineStr">
        <is>
          <t>800,00</t>
        </is>
      </c>
      <c r="F115" s="4" t="inlineStr">
        <is>
          <t>100.00</t>
        </is>
      </c>
    </row>
    <row collapsed="false" customFormat="false" customHeight="false" hidden="false" ht="12.1" outlineLevel="0" r="116">
      <c r="A116" s="5" t="s">
        <f>=HYPERLINK("https://leilaoonline.net/lote/detalhe/240823", "230")</f>
      </c>
      <c r="B116" s="4" t="s">
        <f>=HYPERLINK("https://leilaoonline.net/lote/detalhe/240823", "Lote com: 10 fontes diversas sem uso ")</f>
      </c>
      <c r="C116" s="4" t="inlineStr">
        <is>
          <t>Aguardando</t>
        </is>
      </c>
      <c r="D116" s="4" t="inlineStr">
        <is>
          <t>0</t>
        </is>
      </c>
      <c r="E116" s="5" t="inlineStr">
        <is>
          <t>2.300,00</t>
        </is>
      </c>
      <c r="F116" s="4" t="inlineStr">
        <is>
          <t>100.00</t>
        </is>
      </c>
    </row>
    <row collapsed="false" customFormat="false" customHeight="false" hidden="false" ht="12.1" outlineLevel="0" r="117">
      <c r="A117" s="5" t="s">
        <f>=HYPERLINK("https://leilaoonline.net/lote/detalhe/240819", "234")</f>
      </c>
      <c r="B117" s="4" t="s">
        <f>=HYPERLINK("https://leilaoonline.net/lote/detalhe/240819", "Lote com: 04 Banco de Resistência sem uso ")</f>
      </c>
      <c r="C117" s="4" t="inlineStr">
        <is>
          <t>Aguardando</t>
        </is>
      </c>
      <c r="D117" s="4" t="inlineStr">
        <is>
          <t>0</t>
        </is>
      </c>
      <c r="E117" s="5" t="inlineStr">
        <is>
          <t>4.500,00</t>
        </is>
      </c>
      <c r="F117" s="4" t="inlineStr">
        <is>
          <t>100.00</t>
        </is>
      </c>
    </row>
    <row collapsed="false" customFormat="false" customHeight="false" hidden="false" ht="12.1" outlineLevel="0" r="118">
      <c r="A118" s="5" t="s">
        <f>=HYPERLINK("https://leilaoonline.net/lote/detalhe/240818", "235")</f>
      </c>
      <c r="B118" s="4" t="s">
        <f>=HYPERLINK("https://leilaoonline.net/lote/detalhe/240818", "Lote com: 15 Caixa para montagem elétrica  330 X  260 X 100")</f>
      </c>
      <c r="C118" s="4" t="inlineStr">
        <is>
          <t>Aguardando</t>
        </is>
      </c>
      <c r="D118" s="4" t="inlineStr">
        <is>
          <t>0</t>
        </is>
      </c>
      <c r="E118" s="5" t="inlineStr">
        <is>
          <t>500,00</t>
        </is>
      </c>
      <c r="F118" s="4" t="inlineStr">
        <is>
          <t>100.00</t>
        </is>
      </c>
    </row>
    <row collapsed="false" customFormat="false" customHeight="false" hidden="false" ht="12.1" outlineLevel="0" r="119">
      <c r="A119" s="5" t="s">
        <f>=HYPERLINK("https://leilaoonline.net/lote/detalhe/240817", "236")</f>
      </c>
      <c r="B119" s="4" t="s">
        <f>=HYPERLINK("https://leilaoonline.net/lote/detalhe/240817", "Lote com: 01 Schenck Microcont  02 Wallanck Tienan Diptron 3 ")</f>
      </c>
      <c r="C119" s="4" t="inlineStr">
        <is>
          <t>Aguardando</t>
        </is>
      </c>
      <c r="D119" s="4" t="inlineStr">
        <is>
          <t>0</t>
        </is>
      </c>
      <c r="E119" s="5" t="inlineStr">
        <is>
          <t>4.000,00</t>
        </is>
      </c>
      <c r="F119" s="4" t="inlineStr">
        <is>
          <t>100.00</t>
        </is>
      </c>
    </row>
    <row collapsed="false" customFormat="false" customHeight="false" hidden="false" ht="12.1" outlineLevel="0" r="120">
      <c r="A120" s="5" t="s">
        <f>=HYPERLINK("https://leilaoonline.net/lote/detalhe/240816", "237")</f>
      </c>
      <c r="B120" s="4" t="s">
        <f>=HYPERLINK("https://leilaoonline.net/lote/detalhe/240816", "Lote com: 13 Ventilador para painel")</f>
      </c>
      <c r="C120" s="4" t="inlineStr">
        <is>
          <t>Aguardando</t>
        </is>
      </c>
      <c r="D120" s="4" t="inlineStr">
        <is>
          <t>0</t>
        </is>
      </c>
      <c r="E120" s="5" t="inlineStr">
        <is>
          <t>1.500,00</t>
        </is>
      </c>
      <c r="F120" s="4" t="inlineStr">
        <is>
          <t>100.00</t>
        </is>
      </c>
    </row>
    <row collapsed="false" customFormat="false" customHeight="false" hidden="false" ht="12.1" outlineLevel="0" r="121">
      <c r="A121" s="5" t="s">
        <f>=HYPERLINK("https://leilaoonline.net/lote/detalhe/240815", "238")</f>
      </c>
      <c r="B121" s="4" t="s">
        <f>=HYPERLINK("https://leilaoonline.net/lote/detalhe/240815", "Lote com: 16 Piston Pneumático Festo diversos - sem uso")</f>
      </c>
      <c r="C121" s="4" t="inlineStr">
        <is>
          <t>Aguardando</t>
        </is>
      </c>
      <c r="D121" s="4" t="inlineStr">
        <is>
          <t>0</t>
        </is>
      </c>
      <c r="E121" s="5" t="inlineStr">
        <is>
          <t>3.000,00</t>
        </is>
      </c>
      <c r="F121" s="4" t="inlineStr">
        <is>
          <t>100.00</t>
        </is>
      </c>
    </row>
    <row collapsed="false" customFormat="false" customHeight="false" hidden="false" ht="12.1" outlineLevel="0" r="122">
      <c r="A122" s="5" t="s">
        <f>=HYPERLINK("https://leilaoonline.net/lote/detalhe/240814", "240")</f>
      </c>
      <c r="B122" s="4" t="s">
        <f>=HYPERLINK("https://leilaoonline.net/lote/detalhe/240814", "Lote com: 14 Piston pneumático diversos  - sem uso")</f>
      </c>
      <c r="C122" s="4" t="inlineStr">
        <is>
          <t>Aguardando</t>
        </is>
      </c>
      <c r="D122" s="4" t="inlineStr">
        <is>
          <t>0</t>
        </is>
      </c>
      <c r="E122" s="5" t="inlineStr">
        <is>
          <t>7.100,00</t>
        </is>
      </c>
      <c r="F122" s="4" t="inlineStr">
        <is>
          <t>100.00</t>
        </is>
      </c>
    </row>
    <row collapsed="false" customFormat="false" customHeight="false" hidden="false" ht="12.1" outlineLevel="0" r="123">
      <c r="A123" s="5" t="s">
        <f>=HYPERLINK("https://leilaoonline.net/lote/detalhe/240813", "246")</f>
      </c>
      <c r="B123" s="4" t="s">
        <f>=HYPERLINK("https://leilaoonline.net/lote/detalhe/240813", "Disjuntor Merlin Gerin Masterpact NW 08 HA")</f>
      </c>
      <c r="C123" s="4" t="inlineStr">
        <is>
          <t>Aguardando</t>
        </is>
      </c>
      <c r="D123" s="4" t="inlineStr">
        <is>
          <t>0</t>
        </is>
      </c>
      <c r="E123" s="5" t="inlineStr">
        <is>
          <t>4.100,00</t>
        </is>
      </c>
      <c r="F123" s="4" t="inlineStr">
        <is>
          <t>100.00</t>
        </is>
      </c>
    </row>
    <row collapsed="false" customFormat="false" customHeight="false" hidden="false" ht="12.1" outlineLevel="0" r="124">
      <c r="A124" s="5" t="s">
        <f>=HYPERLINK("https://leilaoonline.net/lote/detalhe/240812", "247")</f>
      </c>
      <c r="B124" s="4" t="s">
        <f>=HYPERLINK("https://leilaoonline.net/lote/detalhe/240812", "Disjuntor Merlin Gerin Masterpact NW 12 HA ")</f>
      </c>
      <c r="C124" s="4" t="inlineStr">
        <is>
          <t>Aguardando</t>
        </is>
      </c>
      <c r="D124" s="4" t="inlineStr">
        <is>
          <t>0</t>
        </is>
      </c>
      <c r="E124" s="5" t="inlineStr">
        <is>
          <t>5.500,00</t>
        </is>
      </c>
      <c r="F124" s="4" t="inlineStr">
        <is>
          <t>100.00</t>
        </is>
      </c>
    </row>
    <row collapsed="false" customFormat="false" customHeight="false" hidden="false" ht="12.1" outlineLevel="0" r="125">
      <c r="A125" s="5" t="s">
        <f>=HYPERLINK("https://leilaoonline.net/lote/detalhe/240811", "249")</f>
      </c>
      <c r="B125" s="4" t="s">
        <f>=HYPERLINK("https://leilaoonline.net/lote/detalhe/240811", " Banco de Resistência Micateck - sem uso")</f>
      </c>
      <c r="C125" s="4" t="inlineStr">
        <is>
          <t>Aguardando</t>
        </is>
      </c>
      <c r="D125" s="4" t="inlineStr">
        <is>
          <t>0</t>
        </is>
      </c>
      <c r="E125" s="5" t="inlineStr">
        <is>
          <t>1.200,00</t>
        </is>
      </c>
      <c r="F125" s="4" t="inlineStr">
        <is>
          <t>100.00</t>
        </is>
      </c>
    </row>
    <row collapsed="false" customFormat="false" customHeight="false" hidden="false" ht="12.1" outlineLevel="0" r="126">
      <c r="A126" s="5" t="s">
        <f>=HYPERLINK("https://leilaoonline.net/lote/detalhe/240810", "250")</f>
      </c>
      <c r="B126" s="4" t="s">
        <f>=HYPERLINK("https://leilaoonline.net/lote/detalhe/240810", "lote com: 08 Fim de curso industrial sem uso ")</f>
      </c>
      <c r="C126" s="4" t="inlineStr">
        <is>
          <t>Aguardando</t>
        </is>
      </c>
      <c r="D126" s="4" t="inlineStr">
        <is>
          <t>0</t>
        </is>
      </c>
      <c r="E126" s="5" t="inlineStr">
        <is>
          <t>1.500,00</t>
        </is>
      </c>
      <c r="F126" s="4" t="inlineStr">
        <is>
          <t>100.00</t>
        </is>
      </c>
    </row>
    <row collapsed="false" customFormat="false" customHeight="false" hidden="false" ht="12.1" outlineLevel="0" r="127">
      <c r="A127" s="5" t="s">
        <f>=HYPERLINK("https://leilaoonline.net/lote/detalhe/240809", "251")</f>
      </c>
      <c r="B127" s="4" t="s">
        <f>=HYPERLINK("https://leilaoonline.net/lote/detalhe/240809", "Painel da Rexroth")</f>
      </c>
      <c r="C127" s="4" t="inlineStr">
        <is>
          <t>Aguardando</t>
        </is>
      </c>
      <c r="D127" s="4" t="inlineStr">
        <is>
          <t>0</t>
        </is>
      </c>
      <c r="E127" s="5" t="inlineStr">
        <is>
          <t>800,00</t>
        </is>
      </c>
      <c r="F127" s="4" t="inlineStr">
        <is>
          <t>100.00</t>
        </is>
      </c>
    </row>
    <row collapsed="false" customFormat="false" customHeight="false" hidden="false" ht="12.1" outlineLevel="0" r="128">
      <c r="A128" s="5" t="s">
        <f>=HYPERLINK("https://leilaoonline.net/lote/detalhe/240808", "252")</f>
      </c>
      <c r="B128" s="4" t="s">
        <f>=HYPERLINK("https://leilaoonline.net/lote/detalhe/240808", "Disjuntor Merlin Gerin Masterpact NW 08 HA")</f>
      </c>
      <c r="C128" s="4" t="inlineStr">
        <is>
          <t>Aguardando</t>
        </is>
      </c>
      <c r="D128" s="4" t="inlineStr">
        <is>
          <t>0</t>
        </is>
      </c>
      <c r="E128" s="5" t="inlineStr">
        <is>
          <t>3.500,00</t>
        </is>
      </c>
      <c r="F128" s="4" t="inlineStr">
        <is>
          <t>100.00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2026-05-18T08:21:26.00Z</dcterms:created>
  <dc:creator>Tellks Tecnologia</dc:creator>
  <cp:revision>0</cp:revision>
</cp:coreProperties>
</file>