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ANTIGUIDADES, RARIDADES, CARROS, LAMBRETAS, MOTOS ANTIGAS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31/07/2024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=HYPERLINK("https://leilaoonline.net/lote/detalhe/240073", "000")</f>
      </c>
      <c r="B11" s="4" t="s">
        <f>=HYPERLINK("https://leilaoonline.net/lote/detalhe/240073", "CAMINHÃO ANTIGO VERDE da Década de 50/60. Sem Doc. Veic Ornamental, P/ Restauração/ Exposição/ Eventos/ Relíquia P/ Colecionadores. ( No estado) conforme fotos.")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=HYPERLINK("https://leilaoonline.net/lote/detalhe/240091", "002")</f>
      </c>
      <c r="B12" s="4" t="s">
        <f>=HYPERLINK("https://leilaoonline.net/lote/detalhe/240091", "[ VÍDEO ] Lambretta Cynthia restaurada, motor 175 cc 1975.Sem documento.")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=HYPERLINK("https://leilaoonline.net/lote/detalhe/240087", "010")</f>
      </c>
      <c r="B13" s="4" t="s">
        <f>=HYPERLINK("https://leilaoonline.net/lote/detalhe/240087", " Vespa Piagio 1961 ( placa com o mesmo ano).Funcionado, documento em dia, placa cinza.Motor cadastrado 200 Cc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15.500,00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=HYPERLINK("https://leilaoonline.net/lote/detalhe/240086", "012")</f>
      </c>
      <c r="B14" s="4" t="s">
        <f>=HYPERLINK("https://leilaoonline.net/lote/detalhe/240086", " Vespa 1963. Completa, placa cinza. Motor original. Polida. Revisada.")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19.000,00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=HYPERLINK("https://leilaoonline.net/lote/detalhe/240104", "016")</f>
      </c>
      <c r="B15" s="4" t="s">
        <f>=HYPERLINK("https://leilaoonline.net/lote/detalhe/240104", " LAMBRETTA XISPA DÉCADA DE 1970 PLACA AMARELA (SEM DOCUMENTOS ) (CARCAÇA), P/ RESTAURAÇÃO OU PEÇAS.ORNAMENTAL, P/ ENFEITE DE AMBIENTES OU EVENTOS.")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=HYPERLINK("https://leilaoonline.net/lote/detalhe/240072", "017")</f>
      </c>
      <c r="B16" s="4" t="s">
        <f>=HYPERLINK("https://leilaoonline.net/lote/detalhe/240072", "CAMINHÃO ANTIGO FORD AMARELO da Década de 50/60. Sem Doc. Veic Ornamental, P/ Restauração/ Exposição/ Eventos/ Relíquia P/ Colecionadores. ( No estado) conforme fotos.")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7.500,00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=HYPERLINK("https://leilaoonline.net/lote/detalhe/240105", "018")</f>
      </c>
      <c r="B17" s="4" t="s">
        <f>=HYPERLINK("https://leilaoonline.net/lote/detalhe/240105", " LAMBRETTA XISPA MOTOR ORIGINAL COMPLETO DÉCADA DE 1970, P/ RESTAURAÇÃO/  ( SEM DOCUMENTOS) ORNAMENTAL P/ ENFEITE DE AMBIENTES OU EVENTOS.")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=HYPERLINK("https://leilaoonline.net/lote/detalhe/240097", "020")</f>
      </c>
      <c r="B18" s="4" t="s">
        <f>=HYPERLINK("https://leilaoonline.net/lote/detalhe/240097", "Fiat 600.  Ano 1969. Original. Veículo ornamental. SEM DOCUMENTO.")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=HYPERLINK("https://leilaoonline.net/lote/detalhe/240088", "022")</f>
      </c>
      <c r="B19" s="4" t="s">
        <f>=HYPERLINK("https://leilaoonline.net/lote/detalhe/240088", "[ VÍDEO ] Caixa de coca cola antiga de madeira com as garrafas")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=HYPERLINK("https://leilaoonline.net/lote/detalhe/240099", "023")</f>
      </c>
      <c r="B20" s="4" t="s">
        <f>=HYPERLINK("https://leilaoonline.net/lote/detalhe/240099", " Máquina de costura década de 40 usada na guerra.")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=HYPERLINK("https://leilaoonline.net/lote/detalhe/240089", "024")</f>
      </c>
      <c r="B21" s="4" t="s">
        <f>=HYPERLINK("https://leilaoonline.net/lote/detalhe/240089", "Sela da época, corda de couro cru, Reio de couro cru, Freio de couro cru. Bachero. Cavalete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=HYPERLINK("https://leilaoonline.net/lote/detalhe/240080", "025")</f>
      </c>
      <c r="B22" s="4" t="s">
        <f>=HYPERLINK("https://leilaoonline.net/lote/detalhe/240080", " Caixa de transporte de alimentos aéreos em alumínio da Air Canadá")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=HYPERLINK("https://leilaoonline.net/lote/detalhe/240090", "026")</f>
      </c>
      <c r="B23" s="4" t="s">
        <f>=HYPERLINK("https://leilaoonline.net/lote/detalhe/240090", "[ VÍDEO ] Pelota antiga do câmbio do opala SS")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=HYPERLINK("https://leilaoonline.net/lote/detalhe/240098", "028")</f>
      </c>
      <c r="B24" s="4" t="s">
        <f>=HYPERLINK("https://leilaoonline.net/lote/detalhe/240098", "CAMINHÃO CAÇAMBA MB 2220. TRAÇADO. ANO 1989")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=HYPERLINK("https://leilaoonline.net/lote/detalhe/240100", "031")</f>
      </c>
      <c r="B25" s="4" t="s">
        <f>=HYPERLINK("https://leilaoonline.net/lote/detalhe/240100", "Mesa de Tênis de mesa Antiga.  Tamanho Oficial, 2,72 X 1,52,  Original, dobrável.conforme fotos")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=HYPERLINK("https://leilaoonline.net/lote/detalhe/240079", "035")</f>
      </c>
      <c r="B26" s="4" t="s">
        <f>=HYPERLINK("https://leilaoonline.net/lote/detalhe/240079", " Geladeira Frigidaire 1943. Funcionando.")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=HYPERLINK("https://leilaoonline.net/lote/detalhe/240075", "041")</f>
      </c>
      <c r="B27" s="4" t="s">
        <f>=HYPERLINK("https://leilaoonline.net/lote/detalhe/240075", " BALANÇA ANTIGA, VISOR DE QUILOGRAMAS REDONDO, RELÍQUIA PARA COLECINADORES, ( NO ESTADO) CONFORME FOTOS.")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=HYPERLINK("https://leilaoonline.net/lote/detalhe/240076", "043")</f>
      </c>
      <c r="B28" s="4" t="s">
        <f>=HYPERLINK("https://leilaoonline.net/lote/detalhe/240076", " Lote único contendo: 01 liquidificador marca Arno super , 01 Arno Supermix copos de vidro, originais, 01 Moringas de Cerâmica e 01 Bebedouro de porcelana, ( no estado) conforme fotos.")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=HYPERLINK("https://leilaoonline.net/lote/detalhe/240077", "045")</f>
      </c>
      <c r="B29" s="4" t="s">
        <f>=HYPERLINK("https://leilaoonline.net/lote/detalhe/240077", " Lote de latas antigas, sendo: 11 latas , Leite em pó Glória  e outras conforme fotos Relíquia para COLECIONADORES ( no estado) conforme fotos")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=HYPERLINK("https://leilaoonline.net/lote/detalhe/240078", "047")</f>
      </c>
      <c r="B30" s="4" t="s">
        <f>=HYPERLINK("https://leilaoonline.net/lote/detalhe/240078", " Balança antiga madeira e ferro, Relíquia para COLECIONADORES ( no estado) conforme fotos, obs: ( O vaso não faz parte do lote)")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=HYPERLINK("https://leilaoonline.net/lote/detalhe/240103", "049")</f>
      </c>
      <c r="B31" s="4" t="s">
        <f>=HYPERLINK("https://leilaoonline.net/lote/detalhe/240103", "LOTE CONTENDO 100 CÉDULAS DE DINHEIRO ANTIGO ORIGINAL, DE VÁRIOS VALORES E ÉPOCAS,  EM EXCELENTE ESTADO DE CONSERVAÇÃO, RARIDADE PARA COLECIONADORES.")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=HYPERLINK("https://leilaoonline.net/lote/detalhe/240085", "055")</f>
      </c>
      <c r="B32" s="4" t="s">
        <f>=HYPERLINK("https://leilaoonline.net/lote/detalhe/240085", "LOTE CONTENDO 100 CÉDULAS DE DINHEIRO ANTIGO ORIGINAL, DE VÁRIOS VALORES E ÉPOCAS,  EM EXCELENTE ESTADO DE CONSERVAÇÃO, RARIDADE PARA COLECIONADORES.")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=HYPERLINK("https://leilaoonline.net/lote/detalhe/240101", "059")</f>
      </c>
      <c r="B33" s="4" t="s">
        <f>=HYPERLINK("https://leilaoonline.net/lote/detalhe/240101", "LOTE CONTENDO 100 CÉDULAS DE DINHEIRO ANTIGO ORIGINAL, DE VÁRIOS VALORES E ÉPOCAS,  EM EXCELENTE ESTADO DE CONSERVAÇÃO, RARIDADE PARA COLECIONADORES.")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=HYPERLINK("https://leilaoonline.net/lote/detalhe/240083", "061")</f>
      </c>
      <c r="B34" s="4" t="s">
        <f>=HYPERLINK("https://leilaoonline.net/lote/detalhe/240083", "LOTE CONTENDO 100 CÉDULAS DE DINHEIRO ANTIGO ORIGINAL, DE VÁRIOS VALORES E ÉPOCAS,  EM EXCELENTE ESTADO DE CONSERVAÇÃO, RARIDADE PARA COLECIONADORES.")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=HYPERLINK("https://leilaoonline.net/lote/detalhe/240093", "062")</f>
      </c>
      <c r="B35" s="4" t="s">
        <f>=HYPERLINK("https://leilaoonline.net/lote/detalhe/240093", " LOTE CONTENDO 300 UNIDADES APROX. DE MOSQUETÃO METÁLICOS, GANCHO P/ CHAVEIROS, BOLSAS, COLETES E VESTUÁRIOS EM GERAL VÁRIOS TAMANHOS E MODELOS ,  Conforme Fotos, P-02")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=HYPERLINK("https://leilaoonline.net/lote/detalhe/240095", "064")</f>
      </c>
      <c r="B36" s="4" t="s">
        <f>=HYPERLINK("https://leilaoonline.net/lote/detalhe/240095", " LOTE CONTENDO 1000 CÉDULAS DE DINHEIRO ANTIGO ORIGINAL, DE VÁRIOS VALORES E ÉPOCAS,  EM EXCELENTE ESTADO DE CONSERVAÇÃO, RARIDADE PARA COLECIONADORES.")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990,00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=HYPERLINK("https://leilaoonline.net/lote/detalhe/240094", "065")</f>
      </c>
      <c r="B37" s="4" t="s">
        <f>=HYPERLINK("https://leilaoonline.net/lote/detalhe/240094", " LOTE CONTENDO 1000 CÉDULAS DE DINHEIRO ANTIGO ORIGINAL, DE VÁRIOS VALORES E ÉPOCAS,  EM EXCELENTE ESTADO DE CONSERVAÇÃO, RARIDADE PARA COLECIONADORES.")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990,00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=HYPERLINK("https://leilaoonline.net/lote/detalhe/240092", "066")</f>
      </c>
      <c r="B38" s="4" t="s">
        <f>=HYPERLINK("https://leilaoonline.net/lote/detalhe/240092", " LOTE CONTENDO 1000 CÉDULAS DE DINHEIRO ANTIGO ORIGINAL, DE VÁRIOS VALORES E ÉPOCAS,  EM EXCELENTE ESTADO DE CONSERVAÇÃO, RARIDADE PARA COLECIONADORES.")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990,00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=HYPERLINK("https://leilaoonline.net/lote/detalhe/240096", "068")</f>
      </c>
      <c r="B39" s="4" t="s">
        <f>=HYPERLINK("https://leilaoonline.net/lote/detalhe/240096", "PEDAL CAR ANTIGO DÉCADA DE 1980, P/ COLECIONADORES. NO ESTADO CONFORME FOTOS")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=HYPERLINK("https://leilaoonline.net/lote/detalhe/240074", "069")</f>
      </c>
      <c r="B40" s="4" t="s">
        <f>=HYPERLINK("https://leilaoonline.net/lote/detalhe/240074", "[ VÍDEO ] Lote de itens Antigos. Sendo: 01 - Relógio De Ponto, 02-Relógios quadrados grandes, 01 - Campainha de elétrica de Sino. ")</f>
      </c>
      <c r="C40" s="4" t="inlineStr">
        <is>
          <t>Lote retirado</t>
        </is>
      </c>
      <c r="D40" s="4" t="inlineStr">
        <is>
          <t>1</t>
        </is>
      </c>
      <c r="E40" s="5" t="inlineStr">
        <is>
          <t>200,00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=HYPERLINK("https://leilaoonline.net/lote/detalhe/240102", "071")</f>
      </c>
      <c r="B41" s="4" t="s">
        <f>=HYPERLINK("https://leilaoonline.net/lote/detalhe/240102", "LOTE CONTENDO 100 CÉDULAS DE DINHEIRO ANTIGO ORIGINAL, DE VÁRIOS VALORES E ÉPOCAS,  EM EXCELENTE ESTADO DE CONSERVAÇÃO, RARIDADE PARA COLECIONADORES.")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=HYPERLINK("https://leilaoonline.net/lote/detalhe/240081", "073")</f>
      </c>
      <c r="B42" s="4" t="s">
        <f>=HYPERLINK("https://leilaoonline.net/lote/detalhe/240081", " Antigo galão de combustível americano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=HYPERLINK("https://leilaoonline.net/lote/detalhe/240084", "075")</f>
      </c>
      <c r="B43" s="4" t="s">
        <f>=HYPERLINK("https://leilaoonline.net/lote/detalhe/240084", "LOTE CONTENDO 100 CÉDULAS DE DINHEIRO ANTIGO ORIGINAL, DE VÁRIOS VALORES E ÉPOCAS,  EM EXCELENTE ESTADO DE CONSERVAÇÃO, RARIDADE PARA COLECIONADORES.")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=HYPERLINK("https://leilaoonline.net/lote/detalhe/240082", "077")</f>
      </c>
      <c r="B44" s="4" t="s">
        <f>=HYPERLINK("https://leilaoonline.net/lote/detalhe/240082", " Mini Geladeira da Marca cônsul na cor amarela, anos 60. peça restaurada e com compressor novo. 69x54x55 cm Excelente estado de conservação, Peça de coleção")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=HYPERLINK("https://leilaoonline.net/lote/detalhe/240106", "079")</f>
      </c>
      <c r="B45" s="4" t="s">
        <f>=HYPERLINK("https://leilaoonline.net/lote/detalhe/240106", " Livro A Divina Comédia Edição - 1955 - Autor Dante Alighieri - Editora Calcadense 350 páginas Livro em bom estado de conservação, páginas ligeiramentes amareladas devido a ação do tempo.")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=HYPERLINK("https://leilaoonline.net/lote/detalhe/240108", "080")</f>
      </c>
      <c r="B46" s="4" t="s">
        <f>=HYPERLINK("https://leilaoonline.net/lote/detalhe/240108", " Cadeira barbeiro antiga Marca Irmãos Cpaniele. Pecas com marcas do tempo.Peça dos anos 20 / 30 1920 a 1930 Não testado funcionamento")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=HYPERLINK("https://leilaoonline.net/lote/detalhe/240107", "081")</f>
      </c>
      <c r="B47" s="4" t="s">
        <f>=HYPERLINK("https://leilaoonline.net/lote/detalhe/240107", " Maquina Calcular Antiga Original - Odhiner Peça não restaurada em funcionamentoNúmero da Peça 239.883.069 Made in SwedenPeça original em bom estado de conservação Alguns desgastes devido a ação do tempo")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500,00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=HYPERLINK("https://leilaoonline.net/lote/detalhe/240110", "082")</f>
      </c>
      <c r="B48" s="4" t="s">
        <f>=HYPERLINK("https://leilaoonline.net/lote/detalhe/240110", " Taxímetro Antigo Francês Prevent Mascart Ano - 1920Ste GLE Des Compteurs De Voitures 75, Rue La Condamine - Paris Taxímetro em funcionamento.")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=HYPERLINK("https://leilaoonline.net/lote/detalhe/240121", "084")</f>
      </c>
      <c r="B49" s="4" t="s">
        <f>=HYPERLINK("https://leilaoonline.net/lote/detalhe/240121", "Box CD Brigitte Bardot Initiales B.B. / Box composto de 3 CD ANO 1993 / France / Phonogram 31 páginas / Capa Dura. Ligeiramente amarelado. Numero Philips - 514673-2")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=HYPERLINK("https://leilaoonline.net/lote/detalhe/240109", "085")</f>
      </c>
      <c r="B50" s="4" t="s">
        <f>=HYPERLINK("https://leilaoonline.net/lote/detalhe/240109", "01 CD Box / Ago Puxinguinha 100 anos e 01 Box / Carmem Miranda CD; 01 Box VHS Titanic Filme em fitas VHS")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=HYPERLINK("https://leilaoonline.net/lote/detalhe/240122", "088")</f>
      </c>
      <c r="B51" s="4" t="s">
        <f>=HYPERLINK("https://leilaoonline.net/lote/detalhe/240122", "Box - Fita k7 The 60 Greatest Old - Time Radio Show of The 20TH Century.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=HYPERLINK("https://leilaoonline.net/lote/detalhe/240111", "089")</f>
      </c>
      <c r="B52" s="4" t="s">
        <f>=HYPERLINK("https://leilaoonline.net/lote/detalhe/240111", " Maquina de escrever portaril Olivetti Lettera 82 Funcionando Ótimo estado de conservação")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=HYPERLINK("https://leilaoonline.net/lote/detalhe/240112", "090")</f>
      </c>
      <c r="B53" s="4" t="s">
        <f>=HYPERLINK("https://leilaoonline.net/lote/detalhe/240112", " Câmera Fotografica Instant Kodak EK 2 Sem bateria / Não testado funcionamento. Ótimo estado de conservação")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=HYPERLINK("https://leilaoonline.net/lote/detalhe/240114", "092")</f>
      </c>
      <c r="B54" s="4" t="s">
        <f>=HYPERLINK("https://leilaoonline.net/lote/detalhe/240114", " Microfone de mesa AIWA Model - DM-47 Uni Direcrional / Dynamic Mic Made in Japan Microfone em bom estado de conservação, com pedestal de mesa. Pequeno desgaste devido ação do tempo. Não testado funcionamento.")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=HYPERLINK("https://leilaoonline.net/lote/detalhe/240113", "093")</f>
      </c>
      <c r="B55" s="4" t="s">
        <f>=HYPERLINK("https://leilaoonline.net/lote/detalhe/240113", " Serra Tico Tico / Antiga Abtiga serra de fita de mesa, pequena Peça não restaurada - Não funciona. Marcas de desgaste devido a ação do tempo")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390,00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=HYPERLINK("https://leilaoonline.net/lote/detalhe/240115", "094")</f>
      </c>
      <c r="B56" s="4" t="s">
        <f>=HYPERLINK("https://leilaoonline.net/lote/detalhe/240115", " Coleção JK / Juscelino Koubitschek Coleção rara e exclusiva do Presidente Juscelino Kubitschek. Coleção composta de 4 itens. - DVD JK / 5 DVDs / Som livre - Pequena escultura cafeeiros 1953 (ajudei a fundar uma cidade no Brasil). - Discurso promovido pelo presidente Juscelino Kubitschek, 1 de jane")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=HYPERLINK("https://leilaoonline.net/lote/detalhe/240116", "095")</f>
      </c>
      <c r="B57" s="4" t="s">
        <f>=HYPERLINK("https://leilaoonline.net/lote/detalhe/240116", " Painel Original de instrumentos do avião NA T-6 / Peça não restaurada / peças e instrumentos originais.")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=HYPERLINK("https://leilaoonline.net/lote/detalhe/240117", "096")</f>
      </c>
      <c r="B58" s="4" t="s">
        <f>=HYPERLINK("https://leilaoonline.net/lote/detalhe/240117", " Transmissor de FM Estéreo S/25Usado - Ótimo estado de conservação")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=HYPERLINK("https://leilaoonline.net/lote/detalhe/240118", "097")</f>
      </c>
      <c r="B59" s="4" t="s">
        <f>=HYPERLINK("https://leilaoonline.net/lote/detalhe/240118", " Antiga cesta de Balão em Vime. Data não definida.Balão de ar quente a gás Cesto tamanho para 3 pessoas - Peça não restaurada")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=HYPERLINK("https://leilaoonline.net/lote/detalhe/240119", "099")</f>
      </c>
      <c r="B60" s="4" t="s">
        <f>=HYPERLINK("https://leilaoonline.net/lote/detalhe/240119", "Coleção Aplauso - Perfil  - 10 livros Coleção Aplauso - perfil (lacrados) - Medida cada livro 18x12 cm - Ótimo estado de conservação")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=HYPERLINK("https://leilaoonline.net/lote/detalhe/240120", "100")</f>
      </c>
      <c r="B61" s="4" t="s">
        <f>=HYPERLINK("https://leilaoonline.net/lote/detalhe/240120", "Coleção Aplauso - Cinema Brasil - 10 livros lacrados Coleção Aplauso / Cinema Brasil - Lacrados Ótimo Estado de Conservação  Medidas 12x18 cm")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=HYPERLINK("https://leilaoonline.net/lote/detalhe/240123", "101")</f>
      </c>
      <c r="B62" s="4" t="s">
        <f>=HYPERLINK("https://leilaoonline.net/lote/detalhe/240123", " Coleção Aplauso - Perfil- 10 livros Coleção Aplauso / Brasil- Lacrado Ótimo estado de conservação Medida 12x8 cm")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=HYPERLINK("https://leilaoonline.net/lote/detalhe/240125", "102")</f>
      </c>
      <c r="B63" s="4" t="s">
        <f>=HYPERLINK("https://leilaoonline.net/lote/detalhe/240125", " Quadro em Vidro Egito Antigo. Técnica - Papiro Egipcio Antigo, emoldurado em vidro. Vidro está com fundo trincado")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=HYPERLINK("https://leilaoonline.net/lote/detalhe/240126", "103")</f>
      </c>
      <c r="B64" s="4" t="s">
        <f>=HYPERLINK("https://leilaoonline.net/lote/detalhe/240126", " Balança antiga Filizola de braço / capacidade 10 kg. Peça para restauro / não testado. Medidas 50x24 cm")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=HYPERLINK("https://leilaoonline.net/lote/detalhe/240124", "104")</f>
      </c>
      <c r="B65" s="4" t="s">
        <f>=HYPERLINK("https://leilaoonline.net/lote/detalhe/240124", " Caixa registradora antiga Marca - Rod Bel / Peça não restaurada. Não testada. Medidas 42x46 cm Altura 46 cm")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=HYPERLINK("https://leilaoonline.net/lote/detalhe/240127", "105")</f>
      </c>
      <c r="B66" s="4" t="s">
        <f>=HYPERLINK("https://leilaoonline.net/lote/detalhe/240127", " Antiga Caixa Registradora National. Peça não restaurada. Medidas 40x60 cm")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600,00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=HYPERLINK("https://leilaoonline.net/lote/detalhe/240128", "106")</f>
      </c>
      <c r="B67" s="4" t="s">
        <f>=HYPERLINK("https://leilaoonline.net/lote/detalhe/240128", " Antiga máquina de pipoca a fichas. (Venda Machine). Década 60 / 70. Maquina original, não restaurada. Não testada. Bom estado de conservação. Medidas:0,60x0,61cm Altura 1,78 cm")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=HYPERLINK("https://leilaoonline.net/lote/detalhe/240130", "109")</f>
      </c>
      <c r="B68" s="4" t="s">
        <f>=HYPERLINK("https://leilaoonline.net/lote/detalhe/240130", " Coleção barbearia:- 2 máquinas manual Antiga Cortar Cabelo- Aparelho Barba Antigo- 2 caixas Gillette Antiga- Secador Cabelo Antigo Vermelho.")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=HYPERLINK("https://leilaoonline.net/lote/detalhe/240129", "110")</f>
      </c>
      <c r="B69" s="4" t="s">
        <f>=HYPERLINK("https://leilaoonline.net/lote/detalhe/240129", " Antigo Barbeador Elétrico Braun Synchron Plus. Completo. Na caixa. Peça em ótima estado de conservação. Não testado.")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=HYPERLINK("https://leilaoonline.net/lote/detalhe/240133", "111")</f>
      </c>
      <c r="B70" s="4" t="s">
        <f>=HYPERLINK("https://leilaoonline.net/lote/detalhe/240133", " Coleção de Barbearia composta de: - 1 Barbeador Elétrico Antigo Philishave Tracer Antigo.- 1 Barbeador Elétrico de Luxe Philishave antigo- 1 aparelho de barba antigoAparelhos em bom estado de conservação, não testados.")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=HYPERLINK("https://leilaoonline.net/lote/detalhe/240131", "113")</f>
      </c>
      <c r="B71" s="4" t="s">
        <f>=HYPERLINK("https://leilaoonline.net/lote/detalhe/240131", " Fichário de Jogo Antigo Rebi.Bom Estado de Conservação")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=HYPERLINK("https://leilaoonline.net/lote/detalhe/240134", "114")</f>
      </c>
      <c r="B72" s="4" t="s">
        <f>=HYPERLINK("https://leilaoonline.net/lote/detalhe/240134", " Bicicleta Antiga- Antiga Bicicleta Club- Origem Japão Ano - 1937Rara peça para colecionador")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=HYPERLINK("https://leilaoonline.net/lote/detalhe/240132", "115")</f>
      </c>
      <c r="B73" s="4" t="s">
        <f>=HYPERLINK("https://leilaoonline.net/lote/detalhe/240132", "Antigo Carrinho de Bebê da Decada 30 / 40. Restaurado conforme padrões da época (tecido)")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1.500,00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=HYPERLINK("https://leilaoonline.net/lote/detalhe/240135", "116")</f>
      </c>
      <c r="B74" s="4" t="s">
        <f>=HYPERLINK("https://leilaoonline.net/lote/detalhe/240135", " Antiga Balança de Precisão / Marca Record.Década 70 / N 13803Bom estado de conservação / Funcionado / Peça não restaurada")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=HYPERLINK("https://leilaoonline.net/lote/detalhe/240137", "117")</f>
      </c>
      <c r="B75" s="4" t="s">
        <f>=HYPERLINK("https://leilaoonline.net/lote/detalhe/240137", " Patins de Neve AntigoPeça Original / Madeira e Ferro / não restaurado / Bom estado de conservação")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=HYPERLINK("https://leilaoonline.net/lote/detalhe/240136", "118")</f>
      </c>
      <c r="B76" s="4" t="s">
        <f>=HYPERLINK("https://leilaoonline.net/lote/detalhe/240136", " Antigo Mimiografo FacitPeça em ótimo estado de conservação / Funcionando / Peça não restaurada")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=HYPERLINK("https://leilaoonline.net/lote/detalhe/240138", "119")</f>
      </c>
      <c r="B77" s="4" t="s">
        <f>=HYPERLINK("https://leilaoonline.net/lote/detalhe/240138", " Antigo Mimiografo Marca - Ditto Decada 40 / 50. Peça original não restaurada. Bom estado de conservação / Funcionando")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900,00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=HYPERLINK("https://leilaoonline.net/lote/detalhe/240139", "120")</f>
      </c>
      <c r="B78" s="4" t="s">
        <f>=HYPERLINK("https://leilaoonline.net/lote/detalhe/240139", " Antiga Copiadora 636 - 3M.Marca 3M Modelo 636 - BFE 110 Volts Máquina fotocopiadora antiga em bom estado de conservação. Não Testada / Não Reformada")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990,00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=HYPERLINK("https://leilaoonline.net/lote/detalhe/240141", "123")</f>
      </c>
      <c r="B79" s="4" t="s">
        <f>=HYPERLINK("https://leilaoonline.net/lote/detalhe/240141", " Volante / Direção Automóvel Fiat Decada 10Diametro 40 cm.Peça não restaurada")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990,00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=HYPERLINK("https://leilaoonline.net/lote/detalhe/240140", "124")</f>
      </c>
      <c r="B80" s="4" t="s">
        <f>=HYPERLINK("https://leilaoonline.net/lote/detalhe/240140", " 2 un. Garrafas Antigas de Champagne De Greville Decada 70 / Cheias - Lacradas / Fabricante - Martini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=HYPERLINK("https://leilaoonline.net/lote/detalhe/240142", "125")</f>
      </c>
      <c r="B81" s="4" t="s">
        <f>=HYPERLINK("https://leilaoonline.net/lote/detalhe/240142", " Wisky seagrams AntigoBenders Pride Cheia - LacradaConteudo 1000ml")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=HYPERLINK("https://leilaoonline.net/lote/detalhe/240143", "126")</f>
      </c>
      <c r="B82" s="4" t="s">
        <f>=HYPERLINK("https://leilaoonline.net/lote/detalhe/240143", " Jarra em Vidro / Bico de JacaAltura 20 cm / Borda em Prara")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=HYPERLINK("https://leilaoonline.net/lote/detalhe/240144", "129")</f>
      </c>
      <c r="B83" s="4" t="s">
        <f>=HYPERLINK("https://leilaoonline.net/lote/detalhe/240144", " Penico Antigo Grande Esmaltado / Ágata Altura 30 cm Diametro 28 cm Marcas devido ação do tempo")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=HYPERLINK("https://leilaoonline.net/lote/detalhe/240146", "130")</f>
      </c>
      <c r="B84" s="4" t="s">
        <f>=HYPERLINK("https://leilaoonline.net/lote/detalhe/240146", " Vidro e caixa antiga do perfume Chanel n° 5Vidro vazio Altura 8 cm Largura 5 cm")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=HYPERLINK("https://leilaoonline.net/lote/detalhe/240145", "131")</f>
      </c>
      <c r="B85" s="4" t="s">
        <f>=HYPERLINK("https://leilaoonline.net/lote/detalhe/240145", " Antigo perfume Galeche / Hermes - ParisNa caixa / Perfume lacrado 5 ml Made in france")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=HYPERLINK("https://leilaoonline.net/lote/detalhe/240147", "132")</f>
      </c>
      <c r="B86" s="4" t="s">
        <f>=HYPERLINK("https://leilaoonline.net/lote/detalhe/240147", " Lote com cupula de vidro para lampião, lustres, camdelabros.Lote com 25 peças medidas - Altura 17 cm Diâmetro inferior 4 cm Diâmetro superior 9,5 cm.")</f>
      </c>
      <c r="C86" s="4" t="inlineStr">
        <is>
          <t>Vendido</t>
        </is>
      </c>
      <c r="D86" s="4" t="inlineStr">
        <is>
          <t>1</t>
        </is>
      </c>
      <c r="E86" s="5" t="inlineStr">
        <is>
          <t>250,00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=HYPERLINK("https://leilaoonline.net/lote/detalhe/240149", "133")</f>
      </c>
      <c r="B87" s="4" t="s">
        <f>=HYPERLINK("https://leilaoonline.net/lote/detalhe/240149", " Cupula de vidro para lampião, lustre, camdelabro / lote com 19 peças Medidas Diâmetro parte inferior e superior 13 cm Altura 40,5 cm")</f>
      </c>
      <c r="C87" s="4" t="inlineStr">
        <is>
          <t>Vendido</t>
        </is>
      </c>
      <c r="D87" s="4" t="inlineStr">
        <is>
          <t>1</t>
        </is>
      </c>
      <c r="E87" s="5" t="inlineStr">
        <is>
          <t>250,00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=HYPERLINK("https://leilaoonline.net/lote/detalhe/240148", "134")</f>
      </c>
      <c r="B88" s="4" t="s">
        <f>=HYPERLINK("https://leilaoonline.net/lote/detalhe/240148", " Lote com 2 cupolas / globo vidro / Bico de Jaca / Vintage.")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=HYPERLINK("https://leilaoonline.net/lote/detalhe/240150", "135")</f>
      </c>
      <c r="B89" s="4" t="s">
        <f>=HYPERLINK("https://leilaoonline.net/lote/detalhe/240150", " Gatilho de Bomba de Combustivel de Posto de Abastecimento. Marca - OPW 11A Peça não restaurada - Marcas devido a ação do tempo")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=HYPERLINK("https://leilaoonline.net/lote/detalhe/240151", "136")</f>
      </c>
      <c r="B90" s="4" t="s">
        <f>=HYPERLINK("https://leilaoonline.net/lote/detalhe/240151", " Lote com 3 cúpulas / Globo Vidro / bisotada / Vintage Diametro inferior - 7 cm Diametro Superior - 9,5 cm")</f>
      </c>
      <c r="C90" s="4" t="inlineStr">
        <is>
          <t>Vendido</t>
        </is>
      </c>
      <c r="D90" s="4" t="inlineStr">
        <is>
          <t>1</t>
        </is>
      </c>
      <c r="E90" s="5" t="inlineStr">
        <is>
          <t>100,00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=HYPERLINK("https://leilaoonline.net/lote/detalhe/240152", "137")</f>
      </c>
      <c r="B91" s="4" t="s">
        <f>=HYPERLINK("https://leilaoonline.net/lote/detalhe/240152", "Armario / Expositor em aço inox e vidro.")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5.000,00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=HYPERLINK("https://leilaoonline.net/lote/detalhe/240153", "139")</f>
      </c>
      <c r="B92" s="4" t="s">
        <f>=HYPERLINK("https://leilaoonline.net/lote/detalhe/240153", " Distintivo / Botton / Emblema - Original FORD Guard Belleview Origem - USA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=HYPERLINK("https://leilaoonline.net/lote/detalhe/240156", "140")</f>
      </c>
      <c r="B93" s="4" t="s">
        <f>=HYPERLINK("https://leilaoonline.net/lote/detalhe/240156", " Bússola antiga (grande) Danfoth Constellation.Não reformada / Original / funcionando - caixa de madeira original- medidas 24x24 cm")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3.500,00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=HYPERLINK("https://leilaoonline.net/lote/detalhe/240157", "141")</f>
      </c>
      <c r="B94" s="4" t="s">
        <f>=HYPERLINK("https://leilaoonline.net/lote/detalhe/240157", " Casca canhão / Munição antigaAltura - 60 cmDiâmetro - 13 cm")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950,00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=HYPERLINK("https://leilaoonline.net/lote/detalhe/240159", "142")</f>
      </c>
      <c r="B95" s="4" t="s">
        <f>=HYPERLINK("https://leilaoonline.net/lote/detalhe/240159", " Casca canhão / Munição AntigaAltura 59 cmDiâmetro 11 cm")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750,00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=HYPERLINK("https://leilaoonline.net/lote/detalhe/240158", "143")</f>
      </c>
      <c r="B96" s="4" t="s">
        <f>=HYPERLINK("https://leilaoonline.net/lote/detalhe/240158", " Coqueteleira ANTIGA de Vidro / Metal. Peça rica em detalhes. Altura 23 cm")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250,00</t>
        </is>
      </c>
      <c r="F96" s="4" t="inlineStr">
        <is>
          <t>30.00</t>
        </is>
      </c>
    </row>
    <row collapsed="false" customFormat="false" customHeight="false" hidden="false" ht="12.1" outlineLevel="0" r="97">
      <c r="A97" s="5" t="s">
        <f>=HYPERLINK("https://leilaoonline.net/lote/detalhe/240160", "146")</f>
      </c>
      <c r="B97" s="4" t="s">
        <f>=HYPERLINK("https://leilaoonline.net/lote/detalhe/240160", " Toca Fitas de Rolo AkaiNão testado funcionamento / não restaurado / Peça original")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2.800,00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=HYPERLINK("https://leilaoonline.net/lote/detalhe/240155", "147")</f>
      </c>
      <c r="B98" s="4" t="s">
        <f>=HYPERLINK("https://leilaoonline.net/lote/detalhe/240155", " Lote com 8 carteiras escolares antigas.Carteiras em bom estado de conservação.Madeira nobre / peças originais de época. Peças não restauradas.")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3.800,00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=HYPERLINK("https://leilaoonline.net/lote/detalhe/240154", "148")</f>
      </c>
      <c r="B99" s="4" t="s">
        <f>=HYPERLINK("https://leilaoonline.net/lote/detalhe/240154", " Lote com 3 ferros de passar roupas antigos. A carvão")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380,00</t>
        </is>
      </c>
      <c r="F99" s="4" t="inlineStr">
        <is>
          <t>30.00</t>
        </is>
      </c>
    </row>
    <row collapsed="false" customFormat="false" customHeight="false" hidden="false" ht="12.1" outlineLevel="0" r="100">
      <c r="A100" s="5" t="s">
        <f>=HYPERLINK("https://leilaoonline.net/lote/detalhe/240161", "149")</f>
      </c>
      <c r="B100" s="4" t="s">
        <f>=HYPERLINK("https://leilaoonline.net/lote/detalhe/240161", " Lote com 3 LPs: Abba dez anos, Viva a noite e  Renascer")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100,00</t>
        </is>
      </c>
      <c r="F100" s="4" t="inlineStr">
        <is>
          <t>10.00</t>
        </is>
      </c>
    </row>
    <row collapsed="false" customFormat="false" customHeight="false" hidden="false" ht="12.1" outlineLevel="0" r="101">
      <c r="A101" s="5" t="s">
        <f>=HYPERLINK("https://leilaoonline.net/lote/detalhe/240163", "150")</f>
      </c>
      <c r="B101" s="4" t="s">
        <f>=HYPERLINK("https://leilaoonline.net/lote/detalhe/240163", " Lp Alegria do passado e do presente. - Edição especial")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100,00</t>
        </is>
      </c>
      <c r="F101" s="4" t="inlineStr">
        <is>
          <t>10.00</t>
        </is>
      </c>
    </row>
    <row collapsed="false" customFormat="false" customHeight="false" hidden="false" ht="12.1" outlineLevel="0" r="102">
      <c r="A102" s="5" t="s">
        <f>=HYPERLINK("https://leilaoonline.net/lote/detalhe/240162", "151")</f>
      </c>
      <c r="B102" s="4" t="s">
        <f>=HYPERLINK("https://leilaoonline.net/lote/detalhe/240162", " Bomboniere redonda antiga bizotata. Altura 20 cm")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200,00</t>
        </is>
      </c>
      <c r="F102" s="4" t="inlineStr">
        <is>
          <t>10.00</t>
        </is>
      </c>
    </row>
    <row collapsed="false" customFormat="false" customHeight="false" hidden="false" ht="12.1" outlineLevel="0" r="103">
      <c r="A103" s="5" t="s">
        <f>=HYPERLINK("https://leilaoonline.net/lote/detalhe/240164", "152")</f>
      </c>
      <c r="B103" s="4" t="s">
        <f>=HYPERLINK("https://leilaoonline.net/lote/detalhe/240164", " Bomboniere antiga redonda Altura 19,5 cm Bizitada")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200,00</t>
        </is>
      </c>
      <c r="F103" s="4" t="inlineStr">
        <is>
          <t>10.00</t>
        </is>
      </c>
    </row>
    <row collapsed="false" customFormat="false" customHeight="false" hidden="false" ht="12.1" outlineLevel="0" r="104">
      <c r="A104" s="5" t="s">
        <f>=HYPERLINK("https://leilaoonline.net/lote/detalhe/240166", "153")</f>
      </c>
      <c r="B104" s="4" t="s">
        <f>=HYPERLINK("https://leilaoonline.net/lote/detalhe/240166", " Jarra inglesa / Wisky Dimple / 15 Years Old Original / porcelana Made in England")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300,00</t>
        </is>
      </c>
      <c r="F104" s="4" t="inlineStr">
        <is>
          <t>10.00</t>
        </is>
      </c>
    </row>
    <row collapsed="false" customFormat="false" customHeight="false" hidden="false" ht="12.1" outlineLevel="0" r="105">
      <c r="A105" s="5" t="s">
        <f>=HYPERLINK("https://leilaoonline.net/lote/detalhe/240165", "154")</f>
      </c>
      <c r="B105" s="4" t="s">
        <f>=HYPERLINK("https://leilaoonline.net/lote/detalhe/240165", " Maquina de escrever / Hermes Baby / Vermelha Funcionando")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400,00</t>
        </is>
      </c>
      <c r="F105" s="4" t="inlineStr">
        <is>
          <t>10.00</t>
        </is>
      </c>
    </row>
    <row collapsed="false" customFormat="false" customHeight="false" hidden="false" ht="12.1" outlineLevel="0" r="106">
      <c r="A106" s="5" t="s">
        <f>=HYPERLINK("https://leilaoonline.net/lote/detalhe/240168", "157")</f>
      </c>
      <c r="B106" s="4" t="s">
        <f>=HYPERLINK("https://leilaoonline.net/lote/detalhe/240168", " 12 copos de vidro Retro / rosas Anos 70 Altura 11,5 cm")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200,00</t>
        </is>
      </c>
      <c r="F106" s="4" t="inlineStr">
        <is>
          <t>10.00</t>
        </is>
      </c>
    </row>
    <row collapsed="false" customFormat="false" customHeight="false" hidden="false" ht="12.1" outlineLevel="0" r="107">
      <c r="A107" s="5" t="s">
        <f>=HYPERLINK("https://leilaoonline.net/lote/detalhe/240169", "158")</f>
      </c>
      <c r="B107" s="4" t="s">
        <f>=HYPERLINK("https://leilaoonline.net/lote/detalhe/240169", " Conjunto 2 peças / Wolf / prata Altura 8 cm Diametro 13 cm")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=HYPERLINK("https://leilaoonline.net/lote/detalhe/240170", "159")</f>
      </c>
      <c r="B108" s="4" t="s">
        <f>=HYPERLINK("https://leilaoonline.net/lote/detalhe/240170", " Caneca de chopp / promoção Ford F 100 Super Série 1980")</f>
      </c>
      <c r="C108" s="4" t="inlineStr">
        <is>
          <t>Vendido</t>
        </is>
      </c>
      <c r="D108" s="4" t="inlineStr">
        <is>
          <t>1</t>
        </is>
      </c>
      <c r="E108" s="5" t="inlineStr">
        <is>
          <t>150,00</t>
        </is>
      </c>
      <c r="F108" s="4" t="inlineStr">
        <is>
          <t>10.00</t>
        </is>
      </c>
    </row>
    <row collapsed="false" customFormat="false" customHeight="false" hidden="false" ht="12.1" outlineLevel="0" r="109">
      <c r="A109" s="5" t="s">
        <f>=HYPERLINK("https://leilaoonline.net/lote/detalhe/240172", "160")</f>
      </c>
      <c r="B109" s="4" t="s">
        <f>=HYPERLINK("https://leilaoonline.net/lote/detalhe/240172", " Lote com 3 pés cerâmicos antigos. Grladeira / fogão Altura 10 cm")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100,00</t>
        </is>
      </c>
      <c r="F109" s="4" t="inlineStr">
        <is>
          <t>10.00</t>
        </is>
      </c>
    </row>
    <row collapsed="false" customFormat="false" customHeight="false" hidden="false" ht="12.1" outlineLevel="0" r="110">
      <c r="A110" s="5" t="s">
        <f>=HYPERLINK("https://leilaoonline.net/lote/detalhe/240171", "161")</f>
      </c>
      <c r="B110" s="4" t="s">
        <f>=HYPERLINK("https://leilaoonline.net/lote/detalhe/240171", " Prato metal parede em alto relevo / pescador Peça sem identificação do autor. Diametro - 22,5 cm")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100,00</t>
        </is>
      </c>
      <c r="F110" s="4" t="inlineStr">
        <is>
          <t>10.00</t>
        </is>
      </c>
    </row>
    <row collapsed="false" customFormat="false" customHeight="false" hidden="false" ht="12.1" outlineLevel="0" r="111">
      <c r="A111" s="5" t="s">
        <f>=HYPERLINK("https://leilaoonline.net/lote/detalhe/240173", "163")</f>
      </c>
      <c r="B111" s="4" t="s">
        <f>=HYPERLINK("https://leilaoonline.net/lote/detalhe/240173", "Prato decorarivo Inglês  - Diametro  - 28 cm - Made in Englan - Alfred Meakin")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250,00</t>
        </is>
      </c>
      <c r="F111" s="4" t="inlineStr">
        <is>
          <t>10.00</t>
        </is>
      </c>
    </row>
    <row collapsed="false" customFormat="false" customHeight="false" hidden="false" ht="12.1" outlineLevel="0" r="112">
      <c r="A112" s="5" t="s">
        <f>=HYPERLINK("https://leilaoonline.net/lote/detalhe/240176", "165")</f>
      </c>
      <c r="B112" s="4" t="s">
        <f>=HYPERLINK("https://leilaoonline.net/lote/detalhe/240176", " Candelabro metal 1 vela antigo. / Altura - 20 cm /Comprimento - 30 cm")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450,00</t>
        </is>
      </c>
      <c r="F112" s="4" t="inlineStr">
        <is>
          <t>30.00</t>
        </is>
      </c>
    </row>
    <row collapsed="false" customFormat="false" customHeight="false" hidden="false" ht="12.1" outlineLevel="0" r="113">
      <c r="A113" s="5" t="s">
        <f>=HYPERLINK("https://leilaoonline.net/lote/detalhe/240180", "166")</f>
      </c>
      <c r="B113" s="4" t="s">
        <f>=HYPERLINK("https://leilaoonline.net/lote/detalhe/240180", " Par candelabros antigos. / 1 vela, rico em detalhes. Altura - 17 cm")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400,00</t>
        </is>
      </c>
      <c r="F113" s="4" t="inlineStr">
        <is>
          <t>20.00</t>
        </is>
      </c>
    </row>
    <row collapsed="false" customFormat="false" customHeight="false" hidden="false" ht="12.1" outlineLevel="0" r="114">
      <c r="A114" s="5" t="s">
        <f>=HYPERLINK("https://leilaoonline.net/lote/detalhe/240182", "167")</f>
      </c>
      <c r="B114" s="4" t="s">
        <f>=HYPERLINK("https://leilaoonline.net/lote/detalhe/240182", " Candelabro 1 vela / Altura - 26 cm")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400,00</t>
        </is>
      </c>
      <c r="F114" s="4" t="inlineStr">
        <is>
          <t>20.00</t>
        </is>
      </c>
    </row>
    <row collapsed="false" customFormat="false" customHeight="false" hidden="false" ht="12.1" outlineLevel="0" r="115">
      <c r="A115" s="5" t="s">
        <f>=HYPERLINK("https://leilaoonline.net/lote/detalhe/240175", "168")</f>
      </c>
      <c r="B115" s="4" t="s">
        <f>=HYPERLINK("https://leilaoonline.net/lote/detalhe/240175", " Bombonier / Peça em metal com detalhes. / Altura - 11 cm")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350,00</t>
        </is>
      </c>
      <c r="F115" s="4" t="inlineStr">
        <is>
          <t>20.00</t>
        </is>
      </c>
    </row>
    <row collapsed="false" customFormat="false" customHeight="false" hidden="false" ht="12.1" outlineLevel="0" r="116">
      <c r="A116" s="5" t="s">
        <f>=HYPERLINK("https://leilaoonline.net/lote/detalhe/240177", "169")</f>
      </c>
      <c r="B116" s="4" t="s">
        <f>=HYPERLINK("https://leilaoonline.net/lote/detalhe/240177", " Bandeira Varig original, de mesa. Altura - 33 cm")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250,00</t>
        </is>
      </c>
      <c r="F116" s="4" t="inlineStr">
        <is>
          <t>20.00</t>
        </is>
      </c>
    </row>
    <row collapsed="false" customFormat="false" customHeight="false" hidden="false" ht="12.1" outlineLevel="0" r="117">
      <c r="A117" s="5" t="s">
        <f>=HYPERLINK("https://leilaoonline.net/lote/detalhe/240178", "171")</f>
      </c>
      <c r="B117" s="4" t="s">
        <f>=HYPERLINK("https://leilaoonline.net/lote/detalhe/240178", " Par fivelas para estribo de cavalaria antigo militar. Brasão - Estados Unidos do Brasil 15 novembro 1889")</f>
      </c>
      <c r="C117" s="4" t="inlineStr">
        <is>
          <t>Vendido</t>
        </is>
      </c>
      <c r="D117" s="4" t="inlineStr">
        <is>
          <t>1</t>
        </is>
      </c>
      <c r="E117" s="5" t="inlineStr">
        <is>
          <t>300,00</t>
        </is>
      </c>
      <c r="F117" s="4" t="inlineStr">
        <is>
          <t>20.00</t>
        </is>
      </c>
    </row>
    <row collapsed="false" customFormat="false" customHeight="false" hidden="false" ht="12.1" outlineLevel="0" r="118">
      <c r="A118" s="5" t="s">
        <f>=HYPERLINK("https://leilaoonline.net/lote/detalhe/240185", "172")</f>
      </c>
      <c r="B118" s="4" t="s">
        <f>=HYPERLINK("https://leilaoonline.net/lote/detalhe/240185", " Emblema Vigilância Municipal. Prefeitura São José dos Campos. Metal. Diametro 6,5 cm")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180,00</t>
        </is>
      </c>
      <c r="F118" s="4" t="inlineStr">
        <is>
          <t>20.00</t>
        </is>
      </c>
    </row>
    <row collapsed="false" customFormat="false" customHeight="false" hidden="false" ht="12.1" outlineLevel="0" r="119">
      <c r="A119" s="5" t="s">
        <f>=HYPERLINK("https://leilaoonline.net/lote/detalhe/240183", "173")</f>
      </c>
      <c r="B119" s="4" t="s">
        <f>=HYPERLINK("https://leilaoonline.net/lote/detalhe/240183", " Emblema carro Mercedes Benz / Antigo")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180,00</t>
        </is>
      </c>
      <c r="F119" s="4" t="inlineStr">
        <is>
          <t>10.00</t>
        </is>
      </c>
    </row>
    <row collapsed="false" customFormat="false" customHeight="false" hidden="false" ht="12.1" outlineLevel="0" r="120">
      <c r="A120" s="5" t="s">
        <f>=HYPERLINK("https://leilaoonline.net/lote/detalhe/240179", "174")</f>
      </c>
      <c r="B120" s="4" t="s">
        <f>=HYPERLINK("https://leilaoonline.net/lote/detalhe/240179", " Emblema / Broche Expresso Socorro SP 666")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200,00</t>
        </is>
      </c>
      <c r="F120" s="4" t="inlineStr">
        <is>
          <t>10.00</t>
        </is>
      </c>
    </row>
    <row collapsed="false" customFormat="false" customHeight="false" hidden="false" ht="12.1" outlineLevel="0" r="121">
      <c r="A121" s="5" t="s">
        <f>=HYPERLINK("https://leilaoonline.net/lote/detalhe/240181", "175")</f>
      </c>
      <c r="B121" s="4" t="s">
        <f>=HYPERLINK("https://leilaoonline.net/lote/detalhe/240181", " Espora com roseta média e roseta grande antiga. Peça não restaurada")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250,00</t>
        </is>
      </c>
      <c r="F121" s="4" t="inlineStr">
        <is>
          <t>20.00</t>
        </is>
      </c>
    </row>
    <row collapsed="false" customFormat="false" customHeight="false" hidden="false" ht="12.1" outlineLevel="0" r="122">
      <c r="A122" s="5" t="s">
        <f>=HYPERLINK("https://leilaoonline.net/lote/detalhe/240186", "176")</f>
      </c>
      <c r="B122" s="4" t="s">
        <f>=HYPERLINK("https://leilaoonline.net/lote/detalhe/240186", " Emblema automóvel Jaguar. Metal. Diâmetro 9 cm")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150,00</t>
        </is>
      </c>
      <c r="F122" s="4" t="inlineStr">
        <is>
          <t>10.00</t>
        </is>
      </c>
    </row>
    <row collapsed="false" customFormat="false" customHeight="false" hidden="false" ht="12.1" outlineLevel="0" r="123">
      <c r="A123" s="5" t="s">
        <f>=HYPERLINK("https://leilaoonline.net/lote/detalhe/240184", "177")</f>
      </c>
      <c r="B123" s="4" t="s">
        <f>=HYPERLINK("https://leilaoonline.net/lote/detalhe/240184", " Emblema automóvel BMW. Metal. 6,5 cm")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150,00</t>
        </is>
      </c>
      <c r="F123" s="4" t="inlineStr">
        <is>
          <t>10.00</t>
        </is>
      </c>
    </row>
    <row collapsed="false" customFormat="false" customHeight="false" hidden="false" ht="12.1" outlineLevel="0" r="124">
      <c r="A124" s="5" t="s">
        <f>=HYPERLINK("https://leilaoonline.net/lote/detalhe/240188", "178")</f>
      </c>
      <c r="B124" s="4" t="s">
        <f>=HYPERLINK("https://leilaoonline.net/lote/detalhe/240188", " Relógio de bolso Jules Jurgensen")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2.000,00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=HYPERLINK("https://leilaoonline.net/lote/detalhe/240189", "179")</f>
      </c>
      <c r="B125" s="4" t="s">
        <f>=HYPERLINK("https://leilaoonline.net/lote/detalhe/240189", " Relógio de bolso Magnun Lunar")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650,00</t>
        </is>
      </c>
      <c r="F125" s="4" t="inlineStr">
        <is>
          <t>80.00</t>
        </is>
      </c>
    </row>
    <row collapsed="false" customFormat="false" customHeight="false" hidden="false" ht="12.1" outlineLevel="0" r="126">
      <c r="A126" s="5" t="s">
        <f>=HYPERLINK("https://leilaoonline.net/lote/detalhe/240195", "180")</f>
      </c>
      <c r="B126" s="4" t="s">
        <f>=HYPERLINK("https://leilaoonline.net/lote/detalhe/240195", " Relógio de bolso Oscar")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1.200,00</t>
        </is>
      </c>
      <c r="F126" s="4" t="inlineStr">
        <is>
          <t>80.00</t>
        </is>
      </c>
    </row>
    <row collapsed="false" customFormat="false" customHeight="false" hidden="false" ht="12.1" outlineLevel="0" r="127">
      <c r="A127" s="5" t="s">
        <f>=HYPERLINK("https://leilaoonline.net/lote/detalhe/240187", "181")</f>
      </c>
      <c r="B127" s="4" t="s">
        <f>=HYPERLINK("https://leilaoonline.net/lote/detalhe/240187", " Relógio de bolso Suíço")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3.200,00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=HYPERLINK("https://leilaoonline.net/lote/detalhe/240190", "182")</f>
      </c>
      <c r="B128" s="4" t="s">
        <f>=HYPERLINK("https://leilaoonline.net/lote/detalhe/240190", " Relógio de bolso Champion. Não funciona. Para restauração")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200,00</t>
        </is>
      </c>
      <c r="F128" s="4" t="inlineStr">
        <is>
          <t>10.00</t>
        </is>
      </c>
    </row>
    <row collapsed="false" customFormat="false" customHeight="false" hidden="false" ht="12.1" outlineLevel="0" r="129">
      <c r="A129" s="5" t="s">
        <f>=HYPERLINK("https://leilaoonline.net/lote/detalhe/240191", "183")</f>
      </c>
      <c r="B129" s="4" t="s">
        <f>=HYPERLINK("https://leilaoonline.net/lote/detalhe/240191", " Relógio de bolso champion. Não funciona. Para restauração")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200,00</t>
        </is>
      </c>
      <c r="F129" s="4" t="inlineStr">
        <is>
          <t>10.00</t>
        </is>
      </c>
    </row>
    <row collapsed="false" customFormat="false" customHeight="false" hidden="false" ht="12.1" outlineLevel="0" r="130">
      <c r="A130" s="5" t="s">
        <f>=HYPERLINK("https://leilaoonline.net/lote/detalhe/240194", "184")</f>
      </c>
      <c r="B130" s="4" t="s">
        <f>=HYPERLINK("https://leilaoonline.net/lote/detalhe/240194", " Relógio de bolso Levis. Não funciona. Para restauração")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200,00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=HYPERLINK("https://leilaoonline.net/lote/detalhe/240201", "185")</f>
      </c>
      <c r="B131" s="4" t="s">
        <f>=HYPERLINK("https://leilaoonline.net/lote/detalhe/240201", " 20 un. candelabros decorativos para velas, diversos modelos. Média 1 metro de altura")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9.000,00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=HYPERLINK("https://leilaoonline.net/lote/detalhe/240199", "186")</f>
      </c>
      <c r="B132" s="4" t="s">
        <f>=HYPERLINK("https://leilaoonline.net/lote/detalhe/240199", " Aprox. 600 un. Coleção Lazer Disc diversos titulos")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22.000,00</t>
        </is>
      </c>
      <c r="F132" s="4" t="inlineStr">
        <is>
          <t>650.00</t>
        </is>
      </c>
    </row>
    <row collapsed="false" customFormat="false" customHeight="false" hidden="false" ht="12.1" outlineLevel="0" r="133">
      <c r="A133" s="5" t="s">
        <f>=HYPERLINK("https://leilaoonline.net/lote/detalhe/240198", "187")</f>
      </c>
      <c r="B133" s="4" t="s">
        <f>=HYPERLINK("https://leilaoonline.net/lote/detalhe/240198", " Aprox. 2.500 livros - Biblioteca voltada ao cinema, diversos livros e revistas.")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90.000,00</t>
        </is>
      </c>
      <c r="F133" s="4" t="inlineStr">
        <is>
          <t>1000.00</t>
        </is>
      </c>
    </row>
    <row collapsed="false" customFormat="false" customHeight="false" hidden="false" ht="12.1" outlineLevel="0" r="134">
      <c r="A134" s="5" t="s">
        <f>=HYPERLINK("https://leilaoonline.net/lote/detalhe/240197", "188")</f>
      </c>
      <c r="B134" s="4" t="s">
        <f>=HYPERLINK("https://leilaoonline.net/lote/detalhe/240197", " Piano Klingmann, para restauro.")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2.800,00</t>
        </is>
      </c>
      <c r="F134" s="4" t="inlineStr">
        <is>
          <t>350.00</t>
        </is>
      </c>
    </row>
    <row collapsed="false" customFormat="false" customHeight="false" hidden="false" ht="12.1" outlineLevel="0" r="135">
      <c r="A135" s="5" t="s">
        <f>=HYPERLINK("https://leilaoonline.net/lote/detalhe/240200", "189")</f>
      </c>
      <c r="B135" s="4" t="s">
        <f>=HYPERLINK("https://leilaoonline.net/lote/detalhe/240200", " Genoflexorio antigo madeira de lei")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800,00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=HYPERLINK("https://leilaoonline.net/lote/detalhe/240193", "192")</f>
      </c>
      <c r="B136" s="4" t="s">
        <f>=HYPERLINK("https://leilaoonline.net/lote/detalhe/240193", " Placar Marcador bilhar Medidas - 40 cm comprimento - 41 cm altura")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200,00</t>
        </is>
      </c>
      <c r="F136" s="4" t="inlineStr">
        <is>
          <t>10.00</t>
        </is>
      </c>
    </row>
    <row collapsed="false" customFormat="false" customHeight="false" hidden="false" ht="12.1" outlineLevel="0" r="137">
      <c r="A137" s="5" t="s">
        <f>=HYPERLINK("https://leilaoonline.net/lote/detalhe/240196", "193")</f>
      </c>
      <c r="B137" s="4" t="s">
        <f>=HYPERLINK("https://leilaoonline.net/lote/detalhe/240196", " Placar Marcador bilhar Medidas - 43 cm comprimento - 61 cm altura")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200,00</t>
        </is>
      </c>
      <c r="F137" s="4" t="inlineStr">
        <is>
          <t>10.00</t>
        </is>
      </c>
    </row>
    <row collapsed="false" customFormat="false" customHeight="false" hidden="false" ht="12.1" outlineLevel="0" r="138">
      <c r="A138" s="5" t="s">
        <f>=HYPERLINK("https://leilaoonline.net/lote/detalhe/240192", "194")</f>
      </c>
      <c r="B138" s="4" t="s">
        <f>=HYPERLINK("https://leilaoonline.net/lote/detalhe/240192", " Placar marcador bilhar antigo - Origem - London G. Wright 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550,00</t>
        </is>
      </c>
      <c r="F138" s="4" t="inlineStr">
        <is>
          <t>100.00</t>
        </is>
      </c>
    </row>
    <row collapsed="false" customFormat="false" customHeight="false" hidden="false" ht="12.1" outlineLevel="0" r="139">
      <c r="A139" s="5" t="s">
        <f>=HYPERLINK("https://leilaoonline.net/lote/detalhe/240217", "195")</f>
      </c>
      <c r="B139" s="4" t="s">
        <f>=HYPERLINK("https://leilaoonline.net/lote/detalhe/240217", " Armario tacos de bilhar antigo com prota vidro - Acompanha tacos para restauro.Medidas - Altura - 2,07 cm Largura - 0,70 cm")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1.900,00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=HYPERLINK("https://leilaoonline.net/lote/detalhe/240215", "196")</f>
      </c>
      <c r="B140" s="4" t="s">
        <f>=HYPERLINK("https://leilaoonline.net/lote/detalhe/240215", " Telefone Ericssoni / Ramais / com cadeado (sem chave)")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100,00</t>
        </is>
      </c>
      <c r="F140" s="4" t="inlineStr">
        <is>
          <t>10.00</t>
        </is>
      </c>
    </row>
    <row collapsed="false" customFormat="false" customHeight="false" hidden="false" ht="12.1" outlineLevel="0" r="141">
      <c r="A141" s="5" t="s">
        <f>=HYPERLINK("https://leilaoonline.net/lote/detalhe/240216", "197")</f>
      </c>
      <c r="B141" s="4" t="s">
        <f>=HYPERLINK("https://leilaoonline.net/lote/detalhe/240216", " Telefone Ericssoni / Modelo tradicional")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100,00</t>
        </is>
      </c>
      <c r="F141" s="4" t="inlineStr">
        <is>
          <t>10.00</t>
        </is>
      </c>
    </row>
    <row collapsed="false" customFormat="false" customHeight="false" hidden="false" ht="12.1" outlineLevel="0" r="142">
      <c r="A142" s="5" t="s">
        <f>=HYPERLINK("https://leilaoonline.net/lote/detalhe/240218", "198")</f>
      </c>
      <c r="B142" s="4" t="s">
        <f>=HYPERLINK("https://leilaoonline.net/lote/detalhe/240218", " Telefone Tesla Ramais Origem - Czeohoslovakia")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100,00</t>
        </is>
      </c>
      <c r="F142" s="4" t="inlineStr">
        <is>
          <t>10.00</t>
        </is>
      </c>
    </row>
    <row collapsed="false" customFormat="false" customHeight="false" hidden="false" ht="12.1" outlineLevel="0" r="143">
      <c r="A143" s="5" t="s">
        <f>=HYPERLINK("https://leilaoonline.net/lote/detalhe/240220", "199")</f>
      </c>
      <c r="B143" s="4" t="s">
        <f>=HYPERLINK("https://leilaoonline.net/lote/detalhe/240220", " Telefone Tijolo Fabricante - Multitel")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100,00</t>
        </is>
      </c>
      <c r="F143" s="4" t="inlineStr">
        <is>
          <t>10.00</t>
        </is>
      </c>
    </row>
    <row collapsed="false" customFormat="false" customHeight="false" hidden="false" ht="12.1" outlineLevel="0" r="144">
      <c r="A144" s="5" t="s">
        <f>=HYPERLINK("https://leilaoonline.net/lote/detalhe/240222", "200")</f>
      </c>
      <c r="B144" s="4" t="s">
        <f>=HYPERLINK("https://leilaoonline.net/lote/detalhe/240222", " Telefone Tijolo Fabricante - Multitel")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100,00</t>
        </is>
      </c>
      <c r="F144" s="4" t="inlineStr">
        <is>
          <t>10.00</t>
        </is>
      </c>
    </row>
    <row collapsed="false" customFormat="false" customHeight="false" hidden="false" ht="12.1" outlineLevel="0" r="145">
      <c r="A145" s="5" t="s">
        <f>=HYPERLINK("https://leilaoonline.net/lote/detalhe/240227", "201")</f>
      </c>
      <c r="B145" s="4" t="s">
        <f>=HYPERLINK("https://leilaoonline.net/lote/detalhe/240227", " Câmera Fotografica antiga Beauty.")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510,00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=HYPERLINK("https://leilaoonline.net/lote/detalhe/240226", "202")</f>
      </c>
      <c r="B146" s="4" t="s">
        <f>=HYPERLINK("https://leilaoonline.net/lote/detalhe/240226", " Câmera antiga Canon AT1")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350,00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=HYPERLINK("https://leilaoonline.net/lote/detalhe/240221", "203")</f>
      </c>
      <c r="B147" s="4" t="s">
        <f>=HYPERLINK("https://leilaoonline.net/lote/detalhe/240221", " Câmera antiga agfa")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380,00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=HYPERLINK("https://leilaoonline.net/lote/detalhe/240219", "204")</f>
      </c>
      <c r="B148" s="4" t="s">
        <f>=HYPERLINK("https://leilaoonline.net/lote/detalhe/240219", " Câmera Antiga Fotgrafica N° 2 - Browine / Model B - Feb 1916")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320,00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=HYPERLINK("https://leilaoonline.net/lote/detalhe/240223", "205")</f>
      </c>
      <c r="B149" s="4" t="s">
        <f>=HYPERLINK("https://leilaoonline.net/lote/detalhe/240223", " Camera fotografica Tira Teima Kodak na caixa")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150,00</t>
        </is>
      </c>
      <c r="F149" s="4" t="inlineStr">
        <is>
          <t>20.00</t>
        </is>
      </c>
    </row>
    <row collapsed="false" customFormat="false" customHeight="false" hidden="false" ht="12.1" outlineLevel="0" r="150">
      <c r="A150" s="5" t="s">
        <f>=HYPERLINK("https://leilaoonline.net/lote/detalhe/240224", "206")</f>
      </c>
      <c r="B150" s="4" t="s">
        <f>=HYPERLINK("https://leilaoonline.net/lote/detalhe/240224", " Camera fotográfica instamatic 177 XF Kodak")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100,00</t>
        </is>
      </c>
      <c r="F150" s="4" t="inlineStr">
        <is>
          <t>20.00</t>
        </is>
      </c>
    </row>
    <row collapsed="false" customFormat="false" customHeight="false" hidden="false" ht="12.1" outlineLevel="0" r="151">
      <c r="A151" s="5" t="s">
        <f>=HYPERLINK("https://leilaoonline.net/lote/detalhe/240231", "207")</f>
      </c>
      <c r="B151" s="4" t="s">
        <f>=HYPERLINK("https://leilaoonline.net/lote/detalhe/240231", " Câmera fotografixa Instamaric 155X Kodak")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100,00</t>
        </is>
      </c>
      <c r="F151" s="4" t="inlineStr">
        <is>
          <t>20.00</t>
        </is>
      </c>
    </row>
    <row collapsed="false" customFormat="false" customHeight="false" hidden="false" ht="12.1" outlineLevel="0" r="152">
      <c r="A152" s="5" t="s">
        <f>=HYPERLINK("https://leilaoonline.net/lote/detalhe/240228", "208")</f>
      </c>
      <c r="B152" s="4" t="s">
        <f>=HYPERLINK("https://leilaoonline.net/lote/detalhe/240228", " Camera fotografica Yashica 2000N / Zoom Lens")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150,00</t>
        </is>
      </c>
      <c r="F152" s="4" t="inlineStr">
        <is>
          <t>20.00</t>
        </is>
      </c>
    </row>
    <row collapsed="false" customFormat="false" customHeight="false" hidden="false" ht="12.1" outlineLevel="0" r="153">
      <c r="A153" s="5" t="s">
        <f>=HYPERLINK("https://leilaoonline.net/lote/detalhe/240232", "209")</f>
      </c>
      <c r="B153" s="4" t="s">
        <f>=HYPERLINK("https://leilaoonline.net/lote/detalhe/240232", " Camera fotografica Instamatic 33 / Kodak")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150,00</t>
        </is>
      </c>
      <c r="F153" s="4" t="inlineStr">
        <is>
          <t>10.00</t>
        </is>
      </c>
    </row>
    <row collapsed="false" customFormat="false" customHeight="false" hidden="false" ht="12.1" outlineLevel="0" r="154">
      <c r="A154" s="5" t="s">
        <f>=HYPERLINK("https://leilaoonline.net/lote/detalhe/240230", "210")</f>
      </c>
      <c r="B154" s="4" t="s">
        <f>=HYPERLINK("https://leilaoonline.net/lote/detalhe/240230", " Câmera fotgrafica PRIMA Junior S MACRO")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150,00</t>
        </is>
      </c>
      <c r="F154" s="4" t="inlineStr">
        <is>
          <t>10.00</t>
        </is>
      </c>
    </row>
    <row collapsed="false" customFormat="false" customHeight="false" hidden="false" ht="12.1" outlineLevel="0" r="155">
      <c r="A155" s="5" t="s">
        <f>=HYPERLINK("https://leilaoonline.net/lote/detalhe/240238", "211")</f>
      </c>
      <c r="B155" s="4" t="s">
        <f>=HYPERLINK("https://leilaoonline.net/lote/detalhe/240238", " Camera fotografica FF - 222 Samsung")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150,00</t>
        </is>
      </c>
      <c r="F155" s="4" t="inlineStr">
        <is>
          <t>10.00</t>
        </is>
      </c>
    </row>
    <row collapsed="false" customFormat="false" customHeight="false" hidden="false" ht="12.1" outlineLevel="0" r="156">
      <c r="A156" s="5" t="s">
        <f>=HYPERLINK("https://leilaoonline.net/lote/detalhe/240233", "212")</f>
      </c>
      <c r="B156" s="4" t="s">
        <f>=HYPERLINK("https://leilaoonline.net/lote/detalhe/240233", " Camera fotografica Surr Shot Canon")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150,00</t>
        </is>
      </c>
      <c r="F156" s="4" t="inlineStr">
        <is>
          <t>10.00</t>
        </is>
      </c>
    </row>
    <row collapsed="false" customFormat="false" customHeight="false" hidden="false" ht="12.1" outlineLevel="0" r="157">
      <c r="A157" s="5" t="s">
        <f>=HYPERLINK("https://leilaoonline.net/lote/detalhe/240235", "213")</f>
      </c>
      <c r="B157" s="4" t="s">
        <f>=HYPERLINK("https://leilaoonline.net/lote/detalhe/240235", " Camera Fotografica Baby antiga Brownie")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220,00</t>
        </is>
      </c>
      <c r="F157" s="4" t="inlineStr">
        <is>
          <t>20.00</t>
        </is>
      </c>
    </row>
    <row collapsed="false" customFormat="false" customHeight="false" hidden="false" ht="12.1" outlineLevel="0" r="158">
      <c r="A158" s="5" t="s">
        <f>=HYPERLINK("https://leilaoonline.net/lote/detalhe/240225", "214")</f>
      </c>
      <c r="B158" s="4" t="s">
        <f>=HYPERLINK("https://leilaoonline.net/lote/detalhe/240225", " Camera fotgrafica Baby Brownie antiga")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190,00</t>
        </is>
      </c>
      <c r="F158" s="4" t="inlineStr">
        <is>
          <t>20.00</t>
        </is>
      </c>
    </row>
    <row collapsed="false" customFormat="false" customHeight="false" hidden="false" ht="12.1" outlineLevel="0" r="159">
      <c r="A159" s="5" t="s">
        <f>=HYPERLINK("https://leilaoonline.net/lote/detalhe/240236", "215")</f>
      </c>
      <c r="B159" s="4" t="s">
        <f>=HYPERLINK("https://leilaoonline.net/lote/detalhe/240236", " Camera fotgrafica Olympus Supertrip")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100,00</t>
        </is>
      </c>
      <c r="F159" s="4" t="inlineStr">
        <is>
          <t>20.00</t>
        </is>
      </c>
    </row>
    <row collapsed="false" customFormat="false" customHeight="false" hidden="false" ht="12.1" outlineLevel="0" r="160">
      <c r="A160" s="5" t="s">
        <f>=HYPERLINK("https://leilaoonline.net/lote/detalhe/240202", "216")</f>
      </c>
      <c r="B160" s="4" t="s">
        <f>=HYPERLINK("https://leilaoonline.net/lote/detalhe/240202", " Estereovisor VIVO, com 3D Rio de Janeiro / na caixa")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320,00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=HYPERLINK("https://leilaoonline.net/lote/detalhe/240229", "217")</f>
      </c>
      <c r="B161" s="4" t="s">
        <f>=HYPERLINK("https://leilaoonline.net/lote/detalhe/240229", " Chupeta década 40/50 bico negro")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180,00</t>
        </is>
      </c>
      <c r="F161" s="4" t="inlineStr">
        <is>
          <t>20.00</t>
        </is>
      </c>
    </row>
    <row collapsed="false" customFormat="false" customHeight="false" hidden="false" ht="12.1" outlineLevel="0" r="162">
      <c r="A162" s="5" t="s">
        <f>=HYPERLINK("https://leilaoonline.net/lote/detalhe/240205", "218")</f>
      </c>
      <c r="B162" s="4" t="s">
        <f>=HYPERLINK("https://leilaoonline.net/lote/detalhe/240205", " Fotômetro antigo Ikophot / Zeiss Ikon")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380,00</t>
        </is>
      </c>
      <c r="F162" s="4" t="inlineStr">
        <is>
          <t>30.00</t>
        </is>
      </c>
    </row>
    <row collapsed="false" customFormat="false" customHeight="false" hidden="false" ht="12.1" outlineLevel="0" r="163">
      <c r="A163" s="5" t="s">
        <f>=HYPERLINK("https://leilaoonline.net/lote/detalhe/240203", "219")</f>
      </c>
      <c r="B163" s="4" t="s">
        <f>=HYPERLINK("https://leilaoonline.net/lote/detalhe/240203", " Fotômetro Sight Light Meter / Foot Cabdles")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380,00</t>
        </is>
      </c>
      <c r="F163" s="4" t="inlineStr">
        <is>
          <t>30.00</t>
        </is>
      </c>
    </row>
    <row collapsed="false" customFormat="false" customHeight="false" hidden="false" ht="12.1" outlineLevel="0" r="164">
      <c r="A164" s="5" t="s">
        <f>=HYPERLINK("https://leilaoonline.net/lote/detalhe/240204", "220")</f>
      </c>
      <c r="B164" s="4" t="s">
        <f>=HYPERLINK("https://leilaoonline.net/lote/detalhe/240204", " Câmera fotografica AF Olympus")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100,00</t>
        </is>
      </c>
      <c r="F164" s="4" t="inlineStr">
        <is>
          <t>20.00</t>
        </is>
      </c>
    </row>
    <row collapsed="false" customFormat="false" customHeight="false" hidden="false" ht="12.1" outlineLevel="0" r="165">
      <c r="A165" s="5" t="s">
        <f>=HYPERLINK("https://leilaoonline.net/lote/detalhe/240234", "221")</f>
      </c>
      <c r="B165" s="4" t="s">
        <f>=HYPERLINK("https://leilaoonline.net/lote/detalhe/240234", " Câmera fotografica Yashica 2000N")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130,00</t>
        </is>
      </c>
      <c r="F165" s="4" t="inlineStr">
        <is>
          <t>20.00</t>
        </is>
      </c>
    </row>
    <row collapsed="false" customFormat="false" customHeight="false" hidden="false" ht="12.1" outlineLevel="0" r="166">
      <c r="A166" s="5" t="s">
        <f>=HYPERLINK("https://leilaoonline.net/lote/detalhe/240239", "222")</f>
      </c>
      <c r="B166" s="4" t="s">
        <f>=HYPERLINK("https://leilaoonline.net/lote/detalhe/240239", " Câmera fotográfica MD-35A Yashica")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150,00</t>
        </is>
      </c>
      <c r="F166" s="4" t="inlineStr">
        <is>
          <t>30.00</t>
        </is>
      </c>
    </row>
    <row collapsed="false" customFormat="false" customHeight="false" hidden="false" ht="12.1" outlineLevel="0" r="167">
      <c r="A167" s="5" t="s">
        <f>=HYPERLINK("https://leilaoonline.net/lote/detalhe/240206", "223")</f>
      </c>
      <c r="B167" s="4" t="s">
        <f>=HYPERLINK("https://leilaoonline.net/lote/detalhe/240206", " Câmera fotográfica AW 818D / Yashica")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130,00</t>
        </is>
      </c>
      <c r="F167" s="4" t="inlineStr">
        <is>
          <t>20.00</t>
        </is>
      </c>
    </row>
    <row collapsed="false" customFormat="false" customHeight="false" hidden="false" ht="12.1" outlineLevel="0" r="168">
      <c r="A168" s="5" t="s">
        <f>=HYPERLINK("https://leilaoonline.net/lote/detalhe/240237", "224")</f>
      </c>
      <c r="B168" s="4" t="s">
        <f>=HYPERLINK("https://leilaoonline.net/lote/detalhe/240237", " Coleção com 19 miniaturas ferro / apontador de Lápis")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320,00</t>
        </is>
      </c>
      <c r="F168" s="4" t="inlineStr">
        <is>
          <t>20.00</t>
        </is>
      </c>
    </row>
    <row collapsed="false" customFormat="false" customHeight="false" hidden="false" ht="12.1" outlineLevel="0" r="169">
      <c r="A169" s="5" t="s">
        <f>=HYPERLINK("https://leilaoonline.net/lote/detalhe/240207", "225")</f>
      </c>
      <c r="B169" s="4" t="s">
        <f>=HYPERLINK("https://leilaoonline.net/lote/detalhe/240207", " 2 castiçais antigos em resina e metal italiana - 6 velas cada castiçal - Artista Carlos Montalto - Altura - 0,70 cm")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1.450,00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=HYPERLINK("https://leilaoonline.net/lote/detalhe/240208", "226")</f>
      </c>
      <c r="B170" s="4" t="s">
        <f>=HYPERLINK("https://leilaoonline.net/lote/detalhe/240208", " Cinzeiro metal / 5 pétalas flor")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100,00</t>
        </is>
      </c>
      <c r="F170" s="4" t="inlineStr">
        <is>
          <t>10.00</t>
        </is>
      </c>
    </row>
    <row collapsed="false" customFormat="false" customHeight="false" hidden="false" ht="12.1" outlineLevel="0" r="171">
      <c r="A171" s="5" t="s">
        <f>=HYPERLINK("https://leilaoonline.net/lote/detalhe/240209", "227")</f>
      </c>
      <c r="B171" s="4" t="s">
        <f>=HYPERLINK("https://leilaoonline.net/lote/detalhe/240209", " Enciclopédia Geomundo - Editora Grolier - Ano - 1967")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180,00</t>
        </is>
      </c>
      <c r="F171" s="4" t="inlineStr">
        <is>
          <t>30.00</t>
        </is>
      </c>
    </row>
    <row collapsed="false" customFormat="false" customHeight="false" hidden="false" ht="12.1" outlineLevel="0" r="172">
      <c r="A172" s="5" t="s">
        <f>=HYPERLINK("https://leilaoonline.net/lote/detalhe/240213", "228")</f>
      </c>
      <c r="B172" s="4" t="s">
        <f>=HYPERLINK("https://leilaoonline.net/lote/detalhe/240213", " Obra Completa de Erico Veríssimo Coleção composta de 27 livros - Editora Globo / 1978")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380,00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=HYPERLINK("https://leilaoonline.net/lote/detalhe/240212", "229")</f>
      </c>
      <c r="B173" s="4" t="s">
        <f>=HYPERLINK("https://leilaoonline.net/lote/detalhe/240212", " Conjunto de moveis, Estilo Medieval / Esculpido a mão / Rico em detalhes / composto de 8 peças")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9.500,00</t>
        </is>
      </c>
      <c r="F173" s="4" t="inlineStr">
        <is>
          <t>150.00</t>
        </is>
      </c>
    </row>
    <row collapsed="false" customFormat="false" customHeight="false" hidden="false" ht="12.1" outlineLevel="0" r="174">
      <c r="A174" s="5" t="s">
        <f>=HYPERLINK("https://leilaoonline.net/lote/detalhe/240210", "230")</f>
      </c>
      <c r="B174" s="4" t="s">
        <f>=HYPERLINK("https://leilaoonline.net/lote/detalhe/240210", " Lustre / candelabro de velas para teto Total 10 velas")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950,00</t>
        </is>
      </c>
      <c r="F174" s="4" t="inlineStr">
        <is>
          <t>150.00</t>
        </is>
      </c>
    </row>
    <row collapsed="false" customFormat="false" customHeight="false" hidden="false" ht="12.1" outlineLevel="0" r="175">
      <c r="A175" s="5" t="s">
        <f>=HYPERLINK("https://leilaoonline.net/lote/detalhe/240214", "231")</f>
      </c>
      <c r="B175" s="4" t="s">
        <f>=HYPERLINK("https://leilaoonline.net/lote/detalhe/240214", " Anfora em ferro antiga Altura 0,69 cm")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900,00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=HYPERLINK("https://leilaoonline.net/lote/detalhe/240211", "232")</f>
      </c>
      <c r="B176" s="4" t="s">
        <f>=HYPERLINK("https://leilaoonline.net/lote/detalhe/240211", " 6 cadeiras anos 70, sendo 4 com braços / 2 sem braços.")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3.800,00</t>
        </is>
      </c>
      <c r="F176" s="4" t="inlineStr">
        <is>
          <t>250.00</t>
        </is>
      </c>
    </row>
    <row collapsed="false" customFormat="false" customHeight="false" hidden="false" ht="12.1" outlineLevel="0" r="177">
      <c r="A177" s="5" t="s">
        <f>=HYPERLINK("https://leilaoonline.net/lote/detalhe/240240", "233")</f>
      </c>
      <c r="B177" s="4" t="s">
        <f>=HYPERLINK("https://leilaoonline.net/lote/detalhe/240240", " Lote composto de 6 cadeiras anos 70")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950,00</t>
        </is>
      </c>
      <c r="F177" s="4" t="inlineStr">
        <is>
          <t>200.00</t>
        </is>
      </c>
    </row>
    <row collapsed="false" customFormat="false" customHeight="false" hidden="false" ht="12.1" outlineLevel="0" r="178">
      <c r="A178" s="5" t="s">
        <f>=HYPERLINK("https://leilaoonline.net/lote/detalhe/240250", "235")</f>
      </c>
      <c r="B178" s="4" t="s">
        <f>=HYPERLINK("https://leilaoonline.net/lote/detalhe/240250", " Lote com 2 cadeiras anos 60 / 70")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280,00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=HYPERLINK("https://leilaoonline.net/lote/detalhe/240254", "236")</f>
      </c>
      <c r="B179" s="4" t="s">
        <f>=HYPERLINK("https://leilaoonline.net/lote/detalhe/240254", " 3 mesinhas decorativas / madeira e vidro / anos 80")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300,00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=HYPERLINK("https://leilaoonline.net/lote/detalhe/240242", "237")</f>
      </c>
      <c r="B180" s="4" t="s">
        <f>=HYPERLINK("https://leilaoonline.net/lote/detalhe/240242", " Cadeira anos 80")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160,00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=HYPERLINK("https://leilaoonline.net/lote/detalhe/240241", "238")</f>
      </c>
      <c r="B181" s="4" t="s">
        <f>=HYPERLINK("https://leilaoonline.net/lote/detalhe/240241", " Cadeira anos 80")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160,00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=HYPERLINK("https://leilaoonline.net/lote/detalhe/240256", "239")</f>
      </c>
      <c r="B182" s="4" t="s">
        <f>=HYPERLINK("https://leilaoonline.net/lote/detalhe/240256", " Lote com 2 cadeiras madeira anos 80")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300,00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=HYPERLINK("https://leilaoonline.net/lote/detalhe/240247", "240")</f>
      </c>
      <c r="B183" s="4" t="s">
        <f>=HYPERLINK("https://leilaoonline.net/lote/detalhe/240247", " Lote com 2 cadeiras escritório / anos 70 preta.")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280,00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=HYPERLINK("https://leilaoonline.net/lote/detalhe/240251", "241")</f>
      </c>
      <c r="B184" s="4" t="s">
        <f>=HYPERLINK("https://leilaoonline.net/lote/detalhe/240251", " Pistola de solda elétrica antiga / não testada")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200,00</t>
        </is>
      </c>
      <c r="F184" s="4" t="inlineStr">
        <is>
          <t>30.00</t>
        </is>
      </c>
    </row>
    <row collapsed="false" customFormat="false" customHeight="false" hidden="false" ht="12.1" outlineLevel="0" r="185">
      <c r="A185" s="5" t="s">
        <f>=HYPERLINK("https://leilaoonline.net/lote/detalhe/240255", "242")</f>
      </c>
      <c r="B185" s="4" t="s">
        <f>=HYPERLINK("https://leilaoonline.net/lote/detalhe/240255", " Lote com 3 chaves de boca inglesa Superslim / Medidas 11/16, 19/32, 7/8, 3/4, 13/16, 25/32 / Made in England")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150,00</t>
        </is>
      </c>
      <c r="F185" s="4" t="inlineStr">
        <is>
          <t>20.00</t>
        </is>
      </c>
    </row>
    <row collapsed="false" customFormat="false" customHeight="false" hidden="false" ht="12.1" outlineLevel="0" r="186">
      <c r="A186" s="5" t="s">
        <f>=HYPERLINK("https://leilaoonline.net/lote/detalhe/240243", "243")</f>
      </c>
      <c r="B186" s="4" t="s">
        <f>=HYPERLINK("https://leilaoonline.net/lote/detalhe/240243", " Lote de maçaricos antigos. Composto de 5 canetas. oxigênio e acetileno. maçarico 4 bicos. Não testado")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450,00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=HYPERLINK("https://leilaoonline.net/lote/detalhe/240244", "244")</f>
      </c>
      <c r="B187" s="4" t="s">
        <f>=HYPERLINK("https://leilaoonline.net/lote/detalhe/240244", " Antigo jogo de macho, ferramenta antiga / caixa de madeira original")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680,00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=HYPERLINK("https://leilaoonline.net/lote/detalhe/240245", "245")</f>
      </c>
      <c r="B188" s="4" t="s">
        <f>=HYPERLINK("https://leilaoonline.net/lote/detalhe/240245", " Antigo jogo de macho, Ferramenta antiga / caixa de madeira original")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950,00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=HYPERLINK("https://leilaoonline.net/lote/detalhe/240258", "246")</f>
      </c>
      <c r="B189" s="4" t="s">
        <f>=HYPERLINK("https://leilaoonline.net/lote/detalhe/240258", " Bandeja em metal - EPSN. N° 1827 S / 16 IN. Made in US AMERICA. Medidas - 41,5cm x 32 cm")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150,00</t>
        </is>
      </c>
      <c r="F189" s="4" t="inlineStr">
        <is>
          <t>30.00</t>
        </is>
      </c>
    </row>
    <row collapsed="false" customFormat="false" customHeight="false" hidden="false" ht="12.1" outlineLevel="0" r="190">
      <c r="A190" s="5" t="s">
        <f>=HYPERLINK("https://leilaoonline.net/lote/detalhe/240252", "247")</f>
      </c>
      <c r="B190" s="4" t="s">
        <f>=HYPERLINK("https://leilaoonline.net/lote/detalhe/240252", " Conjunto 12 peças sobremesa metal antigo - doces - bowls Diâmetro: 9 cm")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280,00</t>
        </is>
      </c>
      <c r="F190" s="4" t="inlineStr">
        <is>
          <t>30.00</t>
        </is>
      </c>
    </row>
    <row collapsed="false" customFormat="false" customHeight="false" hidden="false" ht="12.1" outlineLevel="0" r="191">
      <c r="A191" s="5" t="s">
        <f>=HYPERLINK("https://leilaoonline.net/lote/detalhe/240257", "248")</f>
      </c>
      <c r="B191" s="4" t="s">
        <f>=HYPERLINK("https://leilaoonline.net/lote/detalhe/240257", " Jogo talheres antigos / Metal em detalhes. Sendo: 6 colheres de chá, 6 colheres de café, 6 garfos de sobremesa e 6 garfos pequenos")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200,00</t>
        </is>
      </c>
      <c r="F191" s="4" t="inlineStr">
        <is>
          <t>30.00</t>
        </is>
      </c>
    </row>
    <row collapsed="false" customFormat="false" customHeight="false" hidden="false" ht="12.1" outlineLevel="0" r="192">
      <c r="A192" s="5" t="s">
        <f>=HYPERLINK("https://leilaoonline.net/lote/detalhe/240253", "249")</f>
      </c>
      <c r="B192" s="4" t="s">
        <f>=HYPERLINK("https://leilaoonline.net/lote/detalhe/240253", " Lote com 9 xícaras café antigo Metal / porcelana")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100,00</t>
        </is>
      </c>
      <c r="F192" s="4" t="inlineStr">
        <is>
          <t>20.00</t>
        </is>
      </c>
    </row>
    <row collapsed="false" customFormat="false" customHeight="false" hidden="false" ht="12.1" outlineLevel="0" r="193">
      <c r="A193" s="5" t="s">
        <f>=HYPERLINK("https://leilaoonline.net/lote/detalhe/240246", "250")</f>
      </c>
      <c r="B193" s="4" t="s">
        <f>=HYPERLINK("https://leilaoonline.net/lote/detalhe/240246", " Lote com 5 jogos inox / metal / mesa anos 80- 2 molheiras. 2 Açucareiros e 1 bowl queijo ralado")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200,00</t>
        </is>
      </c>
      <c r="F193" s="4" t="inlineStr">
        <is>
          <t>20.00</t>
        </is>
      </c>
    </row>
    <row collapsed="false" customFormat="false" customHeight="false" hidden="false" ht="12.1" outlineLevel="0" r="194">
      <c r="A194" s="5" t="s">
        <f>=HYPERLINK("https://leilaoonline.net/lote/detalhe/240249", "251")</f>
      </c>
      <c r="B194" s="4" t="s">
        <f>=HYPERLINK("https://leilaoonline.net/lote/detalhe/240249", " Coleção com 8 xícaras de café Agata / metal")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100,00</t>
        </is>
      </c>
      <c r="F194" s="4" t="inlineStr">
        <is>
          <t>20.00</t>
        </is>
      </c>
    </row>
    <row collapsed="false" customFormat="false" customHeight="false" hidden="false" ht="12.1" outlineLevel="0" r="195">
      <c r="A195" s="5" t="s">
        <f>=HYPERLINK("https://leilaoonline.net/lote/detalhe/240248", "252")</f>
      </c>
      <c r="B195" s="4" t="s">
        <f>=HYPERLINK("https://leilaoonline.net/lote/detalhe/240248", " Bandeja em metal anos 70")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100,00</t>
        </is>
      </c>
      <c r="F195" s="4" t="inlineStr">
        <is>
          <t>20.00</t>
        </is>
      </c>
    </row>
    <row collapsed="false" customFormat="false" customHeight="false" hidden="false" ht="12.1" outlineLevel="0" r="196">
      <c r="A196" s="5" t="s">
        <f>=HYPERLINK("https://leilaoonline.net/lote/detalhe/240259", "253")</f>
      </c>
      <c r="B196" s="4" t="s">
        <f>=HYPERLINK("https://leilaoonline.net/lote/detalhe/240259", " Penteadeira Decada 40/50 Madeira nobre Medidas: Comprimento - 1,27 cm. Largura - 0,39 cm. Altura - 1,60 cm")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800,00</t>
        </is>
      </c>
      <c r="F196" s="4" t="inlineStr">
        <is>
          <t>50.00</t>
        </is>
      </c>
    </row>
    <row collapsed="false" customFormat="false" customHeight="false" hidden="false" ht="12.1" outlineLevel="0" r="197">
      <c r="A197" s="5" t="s">
        <f>=HYPERLINK("https://leilaoonline.net/lote/detalhe/240277", "254")</f>
      </c>
      <c r="B197" s="4" t="s">
        <f>=HYPERLINK("https://leilaoonline.net/lote/detalhe/240277", " Armario tipo oratório Comprimento - 0,60 Largura - 1,36 Altura - 2,20")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6.000,00</t>
        </is>
      </c>
      <c r="F197" s="4" t="inlineStr">
        <is>
          <t>100.00</t>
        </is>
      </c>
    </row>
    <row collapsed="false" customFormat="false" customHeight="false" hidden="false" ht="12.1" outlineLevel="0" r="198">
      <c r="A198" s="5" t="s">
        <f>=HYPERLINK("https://leilaoonline.net/lote/detalhe/240295", "256")</f>
      </c>
      <c r="B198" s="4" t="s">
        <f>=HYPERLINK("https://leilaoonline.net/lote/detalhe/240295", " Aparador Colonial / rustico com partileira Madeira Maciça Medidas Comprimento - 0,45 Largura - 2,50 Altura - 1,00 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3.800,00</t>
        </is>
      </c>
      <c r="F198" s="4" t="inlineStr">
        <is>
          <t>200.00</t>
        </is>
      </c>
    </row>
    <row collapsed="false" customFormat="false" customHeight="false" hidden="false" ht="12.1" outlineLevel="0" r="199">
      <c r="A199" s="5" t="s">
        <f>=HYPERLINK("https://leilaoonline.net/lote/detalhe/240261", "257")</f>
      </c>
      <c r="B199" s="4" t="s">
        <f>=HYPERLINK("https://leilaoonline.net/lote/detalhe/240261", " Aparador Colonial em madeira maciça Medidas Comprimento - 2,00Largura - 0,49 Alrura - 0,80")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950,00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=HYPERLINK("https://leilaoonline.net/lote/detalhe/240276", "258")</f>
      </c>
      <c r="B200" s="4" t="s">
        <f>=HYPERLINK("https://leilaoonline.net/lote/detalhe/240276", " Buffet em madeira nobre, 3 prateleiras Medidas Comprimento - 2,50 Largura - 0,55 Altura - 1,20")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4.950,00</t>
        </is>
      </c>
      <c r="F200" s="4" t="inlineStr">
        <is>
          <t>250.00</t>
        </is>
      </c>
    </row>
    <row collapsed="false" customFormat="false" customHeight="false" hidden="false" ht="12.1" outlineLevel="0" r="201">
      <c r="A201" s="5" t="s">
        <f>=HYPERLINK("https://leilaoonline.net/lote/detalhe/240281", "259")</f>
      </c>
      <c r="B201" s="4" t="s">
        <f>=HYPERLINK("https://leilaoonline.net/lote/detalhe/240281", " Aparador antigo em madeira maciça, estilo rústico. Medidas Comprimento - 1,90 Largura - 0,35 Altura - 0,81")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950,00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=HYPERLINK("https://leilaoonline.net/lote/detalhe/240270", "260")</f>
      </c>
      <c r="B202" s="4" t="s">
        <f>=HYPERLINK("https://leilaoonline.net/lote/detalhe/240270", " Coldre antigo em couro Tauros 32 Altura - 0,20 cm")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100,00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=HYPERLINK("https://leilaoonline.net/lote/detalhe/240274", "261")</f>
      </c>
      <c r="B203" s="4" t="s">
        <f>=HYPERLINK("https://leilaoonline.net/lote/detalhe/240274", " Coldre antigo em couro Audley Altura - 0,20 cm")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100,00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=HYPERLINK("https://leilaoonline.net/lote/detalhe/240279", "262")</f>
      </c>
      <c r="B204" s="4" t="s">
        <f>=HYPERLINK("https://leilaoonline.net/lote/detalhe/240279", " Coldre antigo de couro 38 Altura - 0,25 cm")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100,00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=HYPERLINK("https://leilaoonline.net/lote/detalhe/240271", "263")</f>
      </c>
      <c r="B205" s="4" t="s">
        <f>=HYPERLINK("https://leilaoonline.net/lote/detalhe/240271", " Coldre antigo de couro tauros 7,65 Altura - 0,22 cm")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100,00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=HYPERLINK("https://leilaoonline.net/lote/detalhe/240296", "264")</f>
      </c>
      <c r="B206" s="4" t="s">
        <f>=HYPERLINK("https://leilaoonline.net/lote/detalhe/240296", " Lote com 2 coldres antigos em couro marrom")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150,00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=HYPERLINK("https://leilaoonline.net/lote/detalhe/240289", "265")</f>
      </c>
      <c r="B207" s="4" t="s">
        <f>=HYPERLINK("https://leilaoonline.net/lote/detalhe/240289", " Lote com 3 coldres antigos em couro 2 marrons / 1 preto")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150,00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=HYPERLINK("https://leilaoonline.net/lote/detalhe/240282", "266")</f>
      </c>
      <c r="B208" s="4" t="s">
        <f>=HYPERLINK("https://leilaoonline.net/lote/detalhe/240282", " Lote.com.antigos carregadores de munição. composto de 3 peças.")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350,00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=HYPERLINK("https://leilaoonline.net/lote/detalhe/240268", "267")</f>
      </c>
      <c r="B209" s="4" t="s">
        <f>=HYPERLINK("https://leilaoonline.net/lote/detalhe/240268", " Consultório oftalmológico antigo.")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10.000,00</t>
        </is>
      </c>
      <c r="F209" s="4" t="inlineStr">
        <is>
          <t>500.00</t>
        </is>
      </c>
    </row>
    <row collapsed="false" customFormat="false" customHeight="false" hidden="false" ht="12.1" outlineLevel="0" r="210">
      <c r="A210" s="5" t="s">
        <f>=HYPERLINK("https://leilaoonline.net/lote/detalhe/240293", "268")</f>
      </c>
      <c r="B210" s="4" t="s">
        <f>=HYPERLINK("https://leilaoonline.net/lote/detalhe/240293", " Consultorio odontológico antigo")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6.900,00</t>
        </is>
      </c>
      <c r="F210" s="4" t="inlineStr">
        <is>
          <t>250.00</t>
        </is>
      </c>
    </row>
    <row collapsed="false" customFormat="false" customHeight="false" hidden="false" ht="12.1" outlineLevel="0" r="211">
      <c r="A211" s="5" t="s">
        <f>=HYPERLINK("https://leilaoonline.net/lote/detalhe/240294", "269")</f>
      </c>
      <c r="B211" s="4" t="s">
        <f>=HYPERLINK("https://leilaoonline.net/lote/detalhe/240294", " Arco de pua antigo")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100,00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=HYPERLINK("https://leilaoonline.net/lote/detalhe/240275", "270")</f>
      </c>
      <c r="B212" s="4" t="s">
        <f>=HYPERLINK("https://leilaoonline.net/lote/detalhe/240275", " Compoteira / doceira antiga - anos 70 Em vidro")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100,00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=HYPERLINK("https://leilaoonline.net/lote/detalhe/240260", "271")</f>
      </c>
      <c r="B213" s="4" t="s">
        <f>=HYPERLINK("https://leilaoonline.net/lote/detalhe/240260", " Prato bolo decorativo Anos 70 Diâmetro - 0,32")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100,00</t>
        </is>
      </c>
      <c r="F213" s="4" t="inlineStr">
        <is>
          <t>30.00</t>
        </is>
      </c>
    </row>
    <row collapsed="false" customFormat="false" customHeight="false" hidden="false" ht="12.1" outlineLevel="0" r="214">
      <c r="A214" s="5" t="s">
        <f>=HYPERLINK("https://leilaoonline.net/lote/detalhe/240288", "272")</f>
      </c>
      <c r="B214" s="4" t="s">
        <f>=HYPERLINK("https://leilaoonline.net/lote/detalhe/240288", " Prato bolo decorivo Anos 70 Diâmetro - 0,30 cm")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100,00</t>
        </is>
      </c>
      <c r="F214" s="4" t="inlineStr">
        <is>
          <t>30.00</t>
        </is>
      </c>
    </row>
    <row collapsed="false" customFormat="false" customHeight="false" hidden="false" ht="12.1" outlineLevel="0" r="215">
      <c r="A215" s="5" t="s">
        <f>=HYPERLINK("https://leilaoonline.net/lote/detalhe/240265", "273")</f>
      </c>
      <c r="B215" s="4" t="s">
        <f>=HYPERLINK("https://leilaoonline.net/lote/detalhe/240265", " Licoreira antigaAltura - 0,23 cm")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100,00</t>
        </is>
      </c>
      <c r="F215" s="4" t="inlineStr">
        <is>
          <t>30.00</t>
        </is>
      </c>
    </row>
    <row collapsed="false" customFormat="false" customHeight="false" hidden="false" ht="12.1" outlineLevel="0" r="216">
      <c r="A216" s="5" t="s">
        <f>=HYPERLINK("https://leilaoonline.net/lote/detalhe/240264", "274")</f>
      </c>
      <c r="B216" s="4" t="s">
        <f>=HYPERLINK("https://leilaoonline.net/lote/detalhe/240264", " Licoreira antiga vidro Altura - 0,16 cm")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100,00</t>
        </is>
      </c>
      <c r="F216" s="4" t="inlineStr">
        <is>
          <t>30.00</t>
        </is>
      </c>
    </row>
    <row collapsed="false" customFormat="false" customHeight="false" hidden="false" ht="12.1" outlineLevel="0" r="217">
      <c r="A217" s="5" t="s">
        <f>=HYPERLINK("https://leilaoonline.net/lote/detalhe/240263", "275")</f>
      </c>
      <c r="B217" s="4" t="s">
        <f>=HYPERLINK("https://leilaoonline.net/lote/detalhe/240263", " Licoreira antiga vidro Altura - 0,30 cm")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100,00</t>
        </is>
      </c>
      <c r="F217" s="4" t="inlineStr">
        <is>
          <t>30.00</t>
        </is>
      </c>
    </row>
    <row collapsed="false" customFormat="false" customHeight="false" hidden="false" ht="12.1" outlineLevel="0" r="218">
      <c r="A218" s="5" t="s">
        <f>=HYPERLINK("https://leilaoonline.net/lote/detalhe/240272", "276")</f>
      </c>
      <c r="B218" s="4" t="s">
        <f>=HYPERLINK("https://leilaoonline.net/lote/detalhe/240272", " Jarra porcelana Gordon's Gin Made in England Altura - 0,23 cm")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100,00</t>
        </is>
      </c>
      <c r="F218" s="4" t="inlineStr">
        <is>
          <t>30.00</t>
        </is>
      </c>
    </row>
    <row collapsed="false" customFormat="false" customHeight="false" hidden="false" ht="12.1" outlineLevel="0" r="219">
      <c r="A219" s="5" t="s">
        <f>=HYPERLINK("https://leilaoonline.net/lote/detalhe/240285", "277")</f>
      </c>
      <c r="B219" s="4" t="s">
        <f>=HYPERLINK("https://leilaoonline.net/lote/detalhe/240285", " Garrafa de Wisky porcelana King Ransom Vazia Made in England Altura 0,19 cm")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150,00</t>
        </is>
      </c>
      <c r="F219" s="4" t="inlineStr">
        <is>
          <t>20.00</t>
        </is>
      </c>
    </row>
    <row collapsed="false" customFormat="false" customHeight="false" hidden="false" ht="12.1" outlineLevel="0" r="220">
      <c r="A220" s="5" t="s">
        <f>=HYPERLINK("https://leilaoonline.net/lote/detalhe/240280", "278")</f>
      </c>
      <c r="B220" s="4" t="s">
        <f>=HYPERLINK("https://leilaoonline.net/lote/detalhe/240280", " Garrafa de Wisky Ballantines / prcelana Made in England / vazia Altura - 0,19 cm")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100,00</t>
        </is>
      </c>
      <c r="F220" s="4" t="inlineStr">
        <is>
          <t>20.00</t>
        </is>
      </c>
    </row>
    <row collapsed="false" customFormat="false" customHeight="false" hidden="false" ht="12.1" outlineLevel="0" r="221">
      <c r="A221" s="5" t="s">
        <f>=HYPERLINK("https://leilaoonline.net/lote/detalhe/240292", "279")</f>
      </c>
      <c r="B221" s="4" t="s">
        <f>=HYPERLINK("https://leilaoonline.net/lote/detalhe/240292", " Garrafa de Wisky Bells porcelana Perth Scotland Altura 0,23 cm")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100,00</t>
        </is>
      </c>
      <c r="F221" s="4" t="inlineStr">
        <is>
          <t>20.00</t>
        </is>
      </c>
    </row>
    <row collapsed="false" customFormat="false" customHeight="false" hidden="false" ht="12.1" outlineLevel="0" r="222">
      <c r="A222" s="5" t="s">
        <f>=HYPERLINK("https://leilaoonline.net/lote/detalhe/240286", "280")</f>
      </c>
      <c r="B222" s="4" t="s">
        <f>=HYPERLINK("https://leilaoonline.net/lote/detalhe/240286", " Garrafa Cachaça Engenho São João Recife Porcelana / vazia")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100,00</t>
        </is>
      </c>
      <c r="F222" s="4" t="inlineStr">
        <is>
          <t>20.00</t>
        </is>
      </c>
    </row>
    <row collapsed="false" customFormat="false" customHeight="false" hidden="false" ht="12.1" outlineLevel="0" r="223">
      <c r="A223" s="5" t="s">
        <f>=HYPERLINK("https://leilaoonline.net/lote/detalhe/240267", "281")</f>
      </c>
      <c r="B223" s="4" t="s">
        <f>=HYPERLINK("https://leilaoonline.net/lote/detalhe/240267", " Garrafa Wisky Royal Salut / Porcelana / Scotland / vazia Altura - 0,23 cm")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150,00</t>
        </is>
      </c>
      <c r="F223" s="4" t="inlineStr">
        <is>
          <t>20.00</t>
        </is>
      </c>
    </row>
    <row collapsed="false" customFormat="false" customHeight="false" hidden="false" ht="12.1" outlineLevel="0" r="224">
      <c r="A224" s="5" t="s">
        <f>=HYPERLINK("https://leilaoonline.net/lote/detalhe/240269", "282")</f>
      </c>
      <c r="B224" s="4" t="s">
        <f>=HYPERLINK("https://leilaoonline.net/lote/detalhe/240269", " Garrafa de Wisky Buchanan's Black Porcelana / vazia Sxoth Wisky")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100,00</t>
        </is>
      </c>
      <c r="F224" s="4" t="inlineStr">
        <is>
          <t>20.00</t>
        </is>
      </c>
    </row>
    <row collapsed="false" customFormat="false" customHeight="false" hidden="false" ht="12.1" outlineLevel="0" r="225">
      <c r="A225" s="5" t="s">
        <f>=HYPERLINK("https://leilaoonline.net/lote/detalhe/240278", "283")</f>
      </c>
      <c r="B225" s="4" t="s">
        <f>=HYPERLINK("https://leilaoonline.net/lote/detalhe/240278", " Garrafa de cognac Napoleon / porcelana Vazia Made in France 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100,00</t>
        </is>
      </c>
      <c r="F225" s="4" t="inlineStr">
        <is>
          <t>20.00</t>
        </is>
      </c>
    </row>
    <row collapsed="false" customFormat="false" customHeight="false" hidden="false" ht="12.1" outlineLevel="0" r="226">
      <c r="A226" s="5" t="s">
        <f>=HYPERLINK("https://leilaoonline.net/lote/detalhe/240266", "284")</f>
      </c>
      <c r="B226" s="4" t="s">
        <f>=HYPERLINK("https://leilaoonline.net/lote/detalhe/240266", " Nave Espacial STARFIGHTET / fabricante Fionda / Playcenter. Brinquedo simulador que funciona a fichas. A Fionda é quem desenvovia os brinquedos / simuladores / Fliperamas do parque de diversão Playcenter. Brinquedo oiginal de época não restaurado.")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12.000,00</t>
        </is>
      </c>
      <c r="F226" s="4" t="inlineStr">
        <is>
          <t>350.00</t>
        </is>
      </c>
    </row>
    <row collapsed="false" customFormat="false" customHeight="false" hidden="false" ht="12.1" outlineLevel="0" r="227">
      <c r="A227" s="5" t="s">
        <f>=HYPERLINK("https://leilaoonline.net/lote/detalhe/240262", "285")</f>
      </c>
      <c r="B227" s="4" t="s">
        <f>=HYPERLINK("https://leilaoonline.net/lote/detalhe/240262", " Callculadoora de mesa antiga Burroughs J 1000 110 volta Peça não restaurada")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180,00</t>
        </is>
      </c>
      <c r="F227" s="4" t="inlineStr">
        <is>
          <t>30.00</t>
        </is>
      </c>
    </row>
    <row collapsed="false" customFormat="false" customHeight="false" hidden="false" ht="12.1" outlineLevel="0" r="228">
      <c r="A228" s="5" t="s">
        <f>=HYPERLINK("https://leilaoonline.net/lote/detalhe/240290", "286")</f>
      </c>
      <c r="B228" s="4" t="s">
        <f>=HYPERLINK("https://leilaoonline.net/lote/detalhe/240290", " Calculadora antiga de mesa Olivetti Divisumma 24 Made in Italie / não restaurada")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220,00</t>
        </is>
      </c>
      <c r="F228" s="4" t="inlineStr">
        <is>
          <t>30.00</t>
        </is>
      </c>
    </row>
    <row collapsed="false" customFormat="false" customHeight="false" hidden="false" ht="12.1" outlineLevel="0" r="229">
      <c r="A229" s="5" t="s">
        <f>=HYPERLINK("https://leilaoonline.net/lote/detalhe/240287", "287")</f>
      </c>
      <c r="B229" s="4" t="s">
        <f>=HYPERLINK("https://leilaoonline.net/lote/detalhe/240287", " Calculadora antiga Burroughs Modelo Estilo J281 Não restaurada")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220,00</t>
        </is>
      </c>
      <c r="F229" s="4" t="inlineStr">
        <is>
          <t>30.00</t>
        </is>
      </c>
    </row>
    <row collapsed="false" customFormat="false" customHeight="false" hidden="false" ht="12.1" outlineLevel="0" r="230">
      <c r="A230" s="5" t="s">
        <f>=HYPERLINK("https://leilaoonline.net/lote/detalhe/240284", "288")</f>
      </c>
      <c r="B230" s="4" t="s">
        <f>=HYPERLINK("https://leilaoonline.net/lote/detalhe/240284", " Calculadora antiga Remington rand peça não restaurada")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220,00</t>
        </is>
      </c>
      <c r="F230" s="4" t="inlineStr">
        <is>
          <t>30.00</t>
        </is>
      </c>
    </row>
    <row collapsed="false" customFormat="false" customHeight="false" hidden="false" ht="12.1" outlineLevel="0" r="231">
      <c r="A231" s="5" t="s">
        <f>=HYPERLINK("https://leilaoonline.net/lote/detalhe/240291", "289")</f>
      </c>
      <c r="B231" s="4" t="s">
        <f>=HYPERLINK("https://leilaoonline.net/lote/detalhe/240291", " Calculadora antiga de mesa Olivetti Peça não restaurada")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100,00</t>
        </is>
      </c>
      <c r="F231" s="4" t="inlineStr">
        <is>
          <t>20.00</t>
        </is>
      </c>
    </row>
    <row collapsed="false" customFormat="false" customHeight="false" hidden="false" ht="12.1" outlineLevel="0" r="232">
      <c r="A232" s="5" t="s">
        <f>=HYPERLINK("https://leilaoonline.net/lote/detalhe/240273", "290")</f>
      </c>
      <c r="B232" s="4" t="s">
        <f>=HYPERLINK("https://leilaoonline.net/lote/detalhe/240273", " Calculadora de mesa antiga Facit C 365 Década 80/90 Made in Malaysia Não restaurada")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130,00</t>
        </is>
      </c>
      <c r="F232" s="4" t="inlineStr">
        <is>
          <t>20.00</t>
        </is>
      </c>
    </row>
    <row collapsed="false" customFormat="false" customHeight="false" hidden="false" ht="12.1" outlineLevel="0" r="233">
      <c r="A233" s="5" t="s">
        <f>=HYPERLINK("https://leilaoonline.net/lote/detalhe/240283", "291")</f>
      </c>
      <c r="B233" s="4" t="s">
        <f>=HYPERLINK("https://leilaoonline.net/lote/detalhe/240283", " Calculadora de mesa antiga Olivetti Divisumma 31 PD Peça original não restaurada")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130,00</t>
        </is>
      </c>
      <c r="F233" s="4" t="inlineStr">
        <is>
          <t>20.00</t>
        </is>
      </c>
    </row>
    <row collapsed="false" customFormat="false" customHeight="false" hidden="false" ht="12.1" outlineLevel="0" r="234">
      <c r="A234" s="5" t="s">
        <f>=HYPERLINK("https://leilaoonline.net/lote/detalhe/240297", "292")</f>
      </c>
      <c r="B234" s="4" t="s">
        <f>=HYPERLINK("https://leilaoonline.net/lote/detalhe/240297", " Bicicleta Antiga Sprint 10 original para restauro")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390,00</t>
        </is>
      </c>
      <c r="F234" s="4" t="inlineStr">
        <is>
          <t>100.00</t>
        </is>
      </c>
    </row>
    <row collapsed="false" customFormat="false" customHeight="false" hidden="false" ht="12.1" outlineLevel="0" r="235">
      <c r="A235" s="5" t="s">
        <f>=HYPERLINK("https://leilaoonline.net/lote/detalhe/240299", "293")</f>
      </c>
      <c r="B235" s="4" t="s">
        <f>=HYPERLINK("https://leilaoonline.net/lote/detalhe/240299", " Bicicleta Antiga Regent / sem restauro / Original")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690,00</t>
        </is>
      </c>
      <c r="F235" s="4" t="inlineStr">
        <is>
          <t>100.00</t>
        </is>
      </c>
    </row>
    <row collapsed="false" customFormat="false" customHeight="false" hidden="false" ht="12.1" outlineLevel="0" r="236">
      <c r="A236" s="5" t="s">
        <f>=HYPERLINK("https://leilaoonline.net/lote/detalhe/240298", "294")</f>
      </c>
      <c r="B236" s="4" t="s">
        <f>=HYPERLINK("https://leilaoonline.net/lote/detalhe/240298", " Bicicleta Antiga para restauro")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350,00</t>
        </is>
      </c>
      <c r="F236" s="4" t="inlineStr">
        <is>
          <t>100.00</t>
        </is>
      </c>
    </row>
    <row collapsed="false" customFormat="false" customHeight="false" hidden="false" ht="12.1" outlineLevel="0" r="237">
      <c r="A237" s="5" t="s">
        <f>=HYPERLINK("https://leilaoonline.net/lote/detalhe/240302", "295")</f>
      </c>
      <c r="B237" s="4" t="s">
        <f>=HYPERLINK("https://leilaoonline.net/lote/detalhe/240302", " Sofa Boca Fabricado em Fibra de Vidro Medidas aproximadas: Largura - 2,13 Altura - 0,95 Profundidade - 0,81")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2.800,00</t>
        </is>
      </c>
      <c r="F237" s="4" t="inlineStr">
        <is>
          <t>200.00</t>
        </is>
      </c>
    </row>
    <row collapsed="false" customFormat="false" customHeight="false" hidden="false" ht="12.1" outlineLevel="0" r="238">
      <c r="A238" s="5" t="s">
        <f>=HYPERLINK("https://leilaoonline.net/lote/detalhe/240305", "296")</f>
      </c>
      <c r="B238" s="4" t="s">
        <f>=HYPERLINK("https://leilaoonline.net/lote/detalhe/240305", " 3 banquetas, estilo inglês. Com apoio para pés Material: Madeira / Metal / Tecido Altura - 0,80")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600,00</t>
        </is>
      </c>
      <c r="F238" s="4" t="inlineStr">
        <is>
          <t>200.00</t>
        </is>
      </c>
    </row>
    <row collapsed="false" customFormat="false" customHeight="false" hidden="false" ht="12.1" outlineLevel="0" r="239">
      <c r="A239" s="5" t="s">
        <f>=HYPERLINK("https://leilaoonline.net/lote/detalhe/240307", "297")</f>
      </c>
      <c r="B239" s="4" t="s">
        <f>=HYPERLINK("https://leilaoonline.net/lote/detalhe/240307", " Roda de Engenho Antiga Original / Estante. Peça Original / Madeira Nobre Diâmetro - 2,80 mts.")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8.500,00</t>
        </is>
      </c>
      <c r="F239" s="4" t="inlineStr">
        <is>
          <t>400.00</t>
        </is>
      </c>
    </row>
    <row collapsed="false" customFormat="false" customHeight="false" hidden="false" ht="12.1" outlineLevel="0" r="240">
      <c r="A240" s="5" t="s">
        <f>=HYPERLINK("https://leilaoonline.net/lote/detalhe/240303", "298")</f>
      </c>
      <c r="B240" s="4" t="s">
        <f>=HYPERLINK("https://leilaoonline.net/lote/detalhe/240303", " Engenho de Cana de Açúcar Chatranooga Número 22. Grande Engenho de cana do inicio século XX em ferro fundido. Peça grande e rara.")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3.800,00</t>
        </is>
      </c>
      <c r="F240" s="4" t="inlineStr">
        <is>
          <t>300.00</t>
        </is>
      </c>
    </row>
    <row collapsed="false" customFormat="false" customHeight="false" hidden="false" ht="12.1" outlineLevel="0" r="241">
      <c r="A241" s="5" t="s">
        <f>=HYPERLINK("https://leilaoonline.net/lote/detalhe/240304", "299")</f>
      </c>
      <c r="B241" s="4" t="s">
        <f>=HYPERLINK("https://leilaoonline.net/lote/detalhe/240304", " Salamandra Ferro de Passar Antiga. Antiga Salamandra de passar roupa em ferro fundido, com 7 ferros de passar roupa. Peça rara unica.")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5.900,00</t>
        </is>
      </c>
      <c r="F241" s="4" t="inlineStr">
        <is>
          <t>300.00</t>
        </is>
      </c>
    </row>
    <row collapsed="false" customFormat="false" customHeight="false" hidden="false" ht="12.1" outlineLevel="0" r="242">
      <c r="A242" s="5" t="s">
        <f>=HYPERLINK("https://leilaoonline.net/lote/detalhe/240306", "300")</f>
      </c>
      <c r="B242" s="4" t="s">
        <f>=HYPERLINK("https://leilaoonline.net/lote/detalhe/240306", " Fogão a lenha antigo em ferro fundido. 3 Bocas")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4.500,00</t>
        </is>
      </c>
      <c r="F242" s="4" t="inlineStr">
        <is>
          <t>200.00</t>
        </is>
      </c>
    </row>
    <row collapsed="false" customFormat="false" customHeight="false" hidden="false" ht="12.1" outlineLevel="0" r="243">
      <c r="A243" s="5" t="s">
        <f>=HYPERLINK("https://leilaoonline.net/lote/detalhe/240300", "301")</f>
      </c>
      <c r="B243" s="4" t="s">
        <f>=HYPERLINK("https://leilaoonline.net/lote/detalhe/240300", " Lote com 4 geladeiras antugas para restauro / westinghhouse / coldapote / frigidaire / coldapot")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4.500,00</t>
        </is>
      </c>
      <c r="F243" s="4" t="inlineStr">
        <is>
          <t>200.00</t>
        </is>
      </c>
    </row>
    <row collapsed="false" customFormat="false" customHeight="false" hidden="false" ht="12.1" outlineLevel="0" r="244">
      <c r="A244" s="5" t="s">
        <f>=HYPERLINK("https://leilaoonline.net/lote/detalhe/240318", "302")</f>
      </c>
      <c r="B244" s="4" t="s">
        <f>=HYPERLINK("https://leilaoonline.net/lote/detalhe/240318", " Lote com 3 geladeiras antigas para restauro / Climax / Frigidaire / Frigidaire")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900,00</t>
        </is>
      </c>
      <c r="F244" s="4" t="inlineStr">
        <is>
          <t>200.00</t>
        </is>
      </c>
    </row>
    <row collapsed="false" customFormat="false" customHeight="false" hidden="false" ht="12.1" outlineLevel="0" r="245">
      <c r="A245" s="5" t="s">
        <f>=HYPERLINK("https://leilaoonline.net/lote/detalhe/240301", "303")</f>
      </c>
      <c r="B245" s="4" t="s">
        <f>=HYPERLINK("https://leilaoonline.net/lote/detalhe/240301", " Lote com 4 geladeiras antigas para restauro - Frigidaire / Brastemp / General Eletrica / consul")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3.500,00</t>
        </is>
      </c>
      <c r="F245" s="4" t="inlineStr">
        <is>
          <t>200.00</t>
        </is>
      </c>
    </row>
    <row collapsed="false" customFormat="false" customHeight="false" hidden="false" ht="12.1" outlineLevel="0" r="246">
      <c r="A246" s="5" t="s">
        <f>=HYPERLINK("https://leilaoonline.net/lote/detalhe/240317", "304")</f>
      </c>
      <c r="B246" s="4" t="s">
        <f>=HYPERLINK("https://leilaoonline.net/lote/detalhe/240317", " Antiga balança Ceres de farmácia para restauro")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900,00</t>
        </is>
      </c>
      <c r="F246" s="4" t="inlineStr">
        <is>
          <t>200.00</t>
        </is>
      </c>
    </row>
    <row collapsed="false" customFormat="false" customHeight="false" hidden="false" ht="12.1" outlineLevel="0" r="247">
      <c r="A247" s="5" t="s">
        <f>=HYPERLINK("https://leilaoonline.net/lote/detalhe/240315", "305")</f>
      </c>
      <c r="B247" s="4" t="s">
        <f>=HYPERLINK("https://leilaoonline.net/lote/detalhe/240315", " 6 caixas de som Polyvox anos 70/80. / 4 caixas em bom estado de conservação. / 2 caixas necessitam restauro / Não testado funcionamento. 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3.000,00</t>
        </is>
      </c>
      <c r="F247" s="4" t="inlineStr">
        <is>
          <t>200.00</t>
        </is>
      </c>
    </row>
    <row collapsed="false" customFormat="false" customHeight="false" hidden="false" ht="12.1" outlineLevel="0" r="248">
      <c r="A248" s="5" t="s">
        <f>=HYPERLINK("https://leilaoonline.net/lote/detalhe/240309", "306")</f>
      </c>
      <c r="B248" s="4" t="s">
        <f>=HYPERLINK("https://leilaoonline.net/lote/detalhe/240309", " Abajour Baquelite / Resina / Metal Cupula vidro Altura aproximada - 0,40 cm")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250,00</t>
        </is>
      </c>
      <c r="F248" s="4" t="inlineStr">
        <is>
          <t>100.00</t>
        </is>
      </c>
    </row>
    <row collapsed="false" customFormat="false" customHeight="false" hidden="false" ht="12.1" outlineLevel="0" r="249">
      <c r="A249" s="5" t="s">
        <f>=HYPERLINK("https://leilaoonline.net/lote/detalhe/240313", "307")</f>
      </c>
      <c r="B249" s="4" t="s">
        <f>=HYPERLINK("https://leilaoonline.net/lote/detalhe/240313", " Abajur Antigo / Resina com cupola tecido Altura Aproximada - 0,78 cm")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600,00</t>
        </is>
      </c>
      <c r="F249" s="4" t="inlineStr">
        <is>
          <t>100.00</t>
        </is>
      </c>
    </row>
    <row collapsed="false" customFormat="false" customHeight="false" hidden="false" ht="12.1" outlineLevel="0" r="250">
      <c r="A250" s="5" t="s">
        <f>=HYPERLINK("https://leilaoonline.net/lote/detalhe/240312", "308")</f>
      </c>
      <c r="B250" s="4" t="s">
        <f>=HYPERLINK("https://leilaoonline.net/lote/detalhe/240312", " Mesa de Cabeceira / Criado Mudo / Anos 80 / Medidas: / Comprimento - 0,60 / Largura - 0,60 / Altura - 0,52")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200,00</t>
        </is>
      </c>
      <c r="F250" s="4" t="inlineStr">
        <is>
          <t>50.00</t>
        </is>
      </c>
    </row>
    <row collapsed="false" customFormat="false" customHeight="false" hidden="false" ht="12.1" outlineLevel="0" r="251">
      <c r="A251" s="5" t="s">
        <f>=HYPERLINK("https://leilaoonline.net/lote/detalhe/240308", "309")</f>
      </c>
      <c r="B251" s="4" t="s">
        <f>=HYPERLINK("https://leilaoonline.net/lote/detalhe/240308", " Abajur em madeira torneada / sem cupula")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100,00</t>
        </is>
      </c>
      <c r="F251" s="4" t="inlineStr">
        <is>
          <t>50.00</t>
        </is>
      </c>
    </row>
    <row collapsed="false" customFormat="false" customHeight="false" hidden="false" ht="12.1" outlineLevel="0" r="252">
      <c r="A252" s="5" t="s">
        <f>=HYPERLINK("https://leilaoonline.net/lote/detalhe/240310", "310")</f>
      </c>
      <c r="B252" s="4" t="s">
        <f>=HYPERLINK("https://leilaoonline.net/lote/detalhe/240310", " Abajour Madeira Entalhada / sem cupola Altura Aproximada - 0,40 cm")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300,00</t>
        </is>
      </c>
      <c r="F252" s="4" t="inlineStr">
        <is>
          <t>50.00</t>
        </is>
      </c>
    </row>
    <row collapsed="false" customFormat="false" customHeight="false" hidden="false" ht="12.1" outlineLevel="0" r="253">
      <c r="A253" s="5" t="s">
        <f>=HYPERLINK("https://leilaoonline.net/lote/detalhe/240316", "311")</f>
      </c>
      <c r="B253" s="4" t="s">
        <f>=HYPERLINK("https://leilaoonline.net/lote/detalhe/240316", " Par Abajour Madeira Entalhada / Sem cupola Altura Aproximada - 0,64 cm")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600,00</t>
        </is>
      </c>
      <c r="F253" s="4" t="inlineStr">
        <is>
          <t>50.00</t>
        </is>
      </c>
    </row>
    <row collapsed="false" customFormat="false" customHeight="false" hidden="false" ht="12.1" outlineLevel="0" r="254">
      <c r="A254" s="5" t="s">
        <f>=HYPERLINK("https://leilaoonline.net/lote/detalhe/240314", "312")</f>
      </c>
      <c r="B254" s="4" t="s">
        <f>=HYPERLINK("https://leilaoonline.net/lote/detalhe/240314", " Abajour madeira e ferro / Sem cupola Altura aproximada - 0,23 cm")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200,00</t>
        </is>
      </c>
      <c r="F254" s="4" t="inlineStr">
        <is>
          <t>50.00</t>
        </is>
      </c>
    </row>
    <row collapsed="false" customFormat="false" customHeight="false" hidden="false" ht="12.1" outlineLevel="0" r="255">
      <c r="A255" s="5" t="s">
        <f>=HYPERLINK("https://leilaoonline.net/lote/detalhe/240311", "313")</f>
      </c>
      <c r="B255" s="4" t="s">
        <f>=HYPERLINK("https://leilaoonline.net/lote/detalhe/240311", " Abajour sem cupola / Madeira Altura aproximada - 0,37")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200,00</t>
        </is>
      </c>
      <c r="F255" s="4" t="inlineStr">
        <is>
          <t>50.00</t>
        </is>
      </c>
    </row>
    <row collapsed="false" customFormat="false" customHeight="false" hidden="false" ht="12.1" outlineLevel="0" r="256">
      <c r="A256" s="5" t="s">
        <f>=HYPERLINK("https://leilaoonline.net/lote/detalhe/241322", "314")</f>
      </c>
      <c r="B256" s="4" t="s">
        <f>=HYPERLINK("https://leilaoonline.net/lote/detalhe/241322", " Toca disco Garrard Original / Não restaurado / não testado")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200,00</t>
        </is>
      </c>
      <c r="F256" s="4" t="inlineStr">
        <is>
          <t>50.00</t>
        </is>
      </c>
    </row>
    <row collapsed="false" customFormat="false" customHeight="false" hidden="false" ht="12.1" outlineLevel="0" r="257">
      <c r="A257" s="5" t="s">
        <f>=HYPERLINK("https://leilaoonline.net/lote/detalhe/241324", "315")</f>
      </c>
      <c r="B257" s="4" t="s">
        <f>=HYPERLINK("https://leilaoonline.net/lote/detalhe/241324", " Tica disco Gradiente Target. Original / Não testado / Não restaurado")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200,00</t>
        </is>
      </c>
      <c r="F257" s="4" t="inlineStr">
        <is>
          <t>10.00</t>
        </is>
      </c>
    </row>
    <row collapsed="false" customFormat="false" customHeight="false" hidden="false" ht="12.1" outlineLevel="0" r="258">
      <c r="A258" s="5" t="s">
        <f>=HYPERLINK("https://leilaoonline.net/lote/detalhe/241330", "316")</f>
      </c>
      <c r="B258" s="4" t="s">
        <f>=HYPERLINK("https://leilaoonline.net/lote/detalhe/241330", " Toca disco TT-35 Original / não testado / não restaurado")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200,00</t>
        </is>
      </c>
      <c r="F258" s="4" t="inlineStr">
        <is>
          <t>10.00</t>
        </is>
      </c>
    </row>
    <row collapsed="false" customFormat="false" customHeight="false" hidden="false" ht="12.1" outlineLevel="0" r="259">
      <c r="A259" s="5" t="s">
        <f>=HYPERLINK("https://leilaoonline.net/lote/detalhe/241331", "317")</f>
      </c>
      <c r="B259" s="4" t="s">
        <f>=HYPERLINK("https://leilaoonline.net/lote/detalhe/241331", " Toca disco Pionner Original / não restaurado / Original 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200,00</t>
        </is>
      </c>
      <c r="F259" s="4" t="inlineStr">
        <is>
          <t>10.00</t>
        </is>
      </c>
    </row>
    <row collapsed="false" customFormat="false" customHeight="false" hidden="false" ht="12.1" outlineLevel="0" r="260">
      <c r="A260" s="5" t="s">
        <f>=HYPERLINK("https://leilaoonline.net/lote/detalhe/241325", "318")</f>
      </c>
      <c r="B260" s="4" t="s">
        <f>=HYPERLINK("https://leilaoonline.net/lote/detalhe/241325", " Toca disco Gradiente Original / não restaurada / não testado 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200,00</t>
        </is>
      </c>
      <c r="F260" s="4" t="inlineStr">
        <is>
          <t>10.00</t>
        </is>
      </c>
    </row>
    <row collapsed="false" customFormat="false" customHeight="false" hidden="false" ht="12.1" outlineLevel="0" r="261">
      <c r="A261" s="5" t="s">
        <f>=HYPERLINK("https://leilaoonline.net/lote/detalhe/241328", "319")</f>
      </c>
      <c r="B261" s="4" t="s">
        <f>=HYPERLINK("https://leilaoonline.net/lote/detalhe/241328", " Toca disco Sony Original / não testado / não restaurada 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200,00</t>
        </is>
      </c>
      <c r="F261" s="4" t="inlineStr">
        <is>
          <t>10.00</t>
        </is>
      </c>
    </row>
    <row collapsed="false" customFormat="false" customHeight="false" hidden="false" ht="12.1" outlineLevel="0" r="262">
      <c r="A262" s="5" t="s">
        <f>=HYPERLINK("https://leilaoonline.net/lote/detalhe/241326", "320")</f>
      </c>
      <c r="B262" s="4" t="s">
        <f>=HYPERLINK("https://leilaoonline.net/lote/detalhe/241326", " Toca disco Thorens Original / não testado / não restaurado 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280,00</t>
        </is>
      </c>
      <c r="F262" s="4" t="inlineStr">
        <is>
          <t>50.00</t>
        </is>
      </c>
    </row>
    <row collapsed="false" customFormat="false" customHeight="false" hidden="false" ht="12.1" outlineLevel="0" r="263">
      <c r="A263" s="5" t="s">
        <f>=HYPERLINK("https://leilaoonline.net/lote/detalhe/241332", "321")</f>
      </c>
      <c r="B263" s="4" t="s">
        <f>=HYPERLINK("https://leilaoonline.net/lote/detalhe/241332", " Amplificador Gradiente STR-900 Original / Não testado / não restaurado 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240,00</t>
        </is>
      </c>
      <c r="F263" s="4" t="inlineStr">
        <is>
          <t>50.00</t>
        </is>
      </c>
    </row>
    <row collapsed="false" customFormat="false" customHeight="false" hidden="false" ht="12.1" outlineLevel="0" r="264">
      <c r="A264" s="5" t="s">
        <f>=HYPERLINK("https://leilaoonline.net/lote/detalhe/241329", "322")</f>
      </c>
      <c r="B264" s="4" t="s">
        <f>=HYPERLINK("https://leilaoonline.net/lote/detalhe/241329", " Placa amarela antiga dianteira de carro / Ferro")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150,00</t>
        </is>
      </c>
      <c r="F264" s="4" t="inlineStr">
        <is>
          <t>10.00</t>
        </is>
      </c>
    </row>
    <row collapsed="false" customFormat="false" customHeight="false" hidden="false" ht="12.1" outlineLevel="0" r="265">
      <c r="A265" s="5" t="s">
        <f>=HYPERLINK("https://leilaoonline.net/lote/detalhe/241323", "323")</f>
      </c>
      <c r="B265" s="4" t="s">
        <f>=HYPERLINK("https://leilaoonline.net/lote/detalhe/241323", " Placa amarela antiga traseira de carro aluminio")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100,00</t>
        </is>
      </c>
      <c r="F265" s="4" t="inlineStr">
        <is>
          <t>20.00</t>
        </is>
      </c>
    </row>
    <row collapsed="false" customFormat="false" customHeight="false" hidden="false" ht="12.1" outlineLevel="0" r="266">
      <c r="A266" s="5" t="s">
        <f>=HYPERLINK("https://leilaoonline.net/lote/detalhe/241327", "324")</f>
      </c>
      <c r="B266" s="4" t="s">
        <f>=HYPERLINK("https://leilaoonline.net/lote/detalhe/241327", " Placa amarela antiga traseira de carro ferro com lacre 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100,00</t>
        </is>
      </c>
      <c r="F266" s="4" t="inlineStr">
        <is>
          <t>10.00</t>
        </is>
      </c>
    </row>
    <row collapsed="false" customFormat="false" customHeight="false" hidden="false" ht="12.1" outlineLevel="0" r="267">
      <c r="A267" s="5" t="s">
        <f>=HYPERLINK("https://leilaoonline.net/lote/detalhe/241333", "325")</f>
      </c>
      <c r="B267" s="4" t="s">
        <f>=HYPERLINK("https://leilaoonline.net/lote/detalhe/241333", " Placa antiga de carro frente em alumínio ")</f>
      </c>
      <c r="C267" s="4" t="inlineStr">
        <is>
          <t>Não vendido</t>
        </is>
      </c>
      <c r="D267" s="4" t="inlineStr">
        <is>
          <t>0</t>
        </is>
      </c>
      <c r="E267" s="5" t="inlineStr">
        <is>
          <t>100,00</t>
        </is>
      </c>
      <c r="F267" s="4" t="inlineStr">
        <is>
          <t>10.00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2026-04-13T00:36:00.00Z</dcterms:created>
  <dc:creator>Tellks Tecnologia</dc:creator>
  <cp:revision>0</cp:revision>
</cp:coreProperties>
</file>