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320 LOTES: 15 TRATORES - 22 CAMINHÕES - 2 PRANCHAS -  85 REBOQUES/SEMI - 33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=HYPERLINK("https://leilaoonline.net/lote/detalhe/227957", "455")</f>
      </c>
      <c r="B11" s="4" t="s">
        <f>=HYPERLINK("https://leilaoonline.net/lote/detalhe/227957",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=HYPERLINK("https://leilaoonline.net/lote/detalhe/228461", "5015")</f>
      </c>
      <c r="B12" s="4" t="s">
        <f>=HYPERLINK("https://leilaoonline.net/lote/detalhe/228461", " ADUBADEIRA JUMIL; MOD. JM3520SH; ANO 2011. - FR57304. - LOC. BOM RETIRO")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=HYPERLINK("https://leilaoonline.net/lote/detalhe/228459", "5018")</f>
      </c>
      <c r="B13" s="4" t="s">
        <f>=HYPERLINK("https://leilaoonline.net/lote/detalhe/228459", " CAMINHÃO MERCEDES BENZ L 1214; ANO 1995/19995; BRANCO. - FR71275. - LOC. BOM RETIRO")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=HYPERLINK("https://leilaoonline.net/lote/detalhe/228080", "5035")</f>
      </c>
      <c r="B14" s="4" t="s">
        <f>=HYPERLINK("https://leilaoonline.net/lote/detalhe/228080", "TANQUE CILINDRICO VERTICAL MAT POLETILE. (APROX. 15.000 LITROS) - FR209865. - LOC. RAFARD")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=HYPERLINK("https://leilaoonline.net/lote/detalhe/231606", "7026")</f>
      </c>
      <c r="B15" s="4" t="s">
        <f>=HYPERLINK("https://leilaoonline.net/lote/detalhe/231606", " LOTE DE 13 SUCATA DE PAINEL (SENDO: 11 PAINEL ELÉTRICO E 2 PAINEL COMPRESSOR) - SEC-MR-0002/SEC-MR-0004/PEL-MR-0107/LDC-011964/LDC-011945/PEL-PT-0053/PEL-PT-0058. - LOC. PASSATEMPO")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=HYPERLINK("https://leilaoonline.net/lote/detalhe/227885", "8000")</f>
      </c>
      <c r="B16" s="4" t="s">
        <f>=HYPERLINK("https://leilaoonline.net/lote/detalhe/227885", "3 CULTIVADORES. - FR4445230 /FR4445018 /FR4445231. - LOC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=HYPERLINK("https://leilaoonline.net/lote/detalhe/227949", "8003")</f>
      </c>
      <c r="B17" s="4" t="s">
        <f>=HYPERLINK("https://leilaoonline.net/lote/detalhe/227949", "CAMINHÃO MERCEDES BENZ 3344S 6X4; ANO 2016/2016; BRANCO. - FR4415055. - CAARAPÓ")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74.000,00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=HYPERLINK("https://leilaoonline.net/lote/detalhe/228085", "8004")</f>
      </c>
      <c r="B18" s="4" t="s">
        <f>=HYPERLINK("https://leilaoonline.net/lote/detalhe/228085", "2 CARRETAS DE PLANTIO PLATAFORMA HIDRÁULICA. - FR4445337/FR4445341. - LOC. CAARAPÓ")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=HYPERLINK("https://leilaoonline.net/lote/detalhe/227886", "9019")</f>
      </c>
      <c r="B19" s="4" t="s">
        <f>=HYPERLINK("https://leilaoonline.net/lote/detalhe/227886", "CARRETINHA DE TRANSPORTE DE TUBOS; ANO 2017. - FR4445289.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=HYPERLINK("https://leilaoonline.net/lote/detalhe/228079", "9023")</f>
      </c>
      <c r="B20" s="4" t="s">
        <f>=HYPERLINK("https://leilaoonline.net/lote/detalhe/228079", "CARRETINHA DE TRANSPORTE DE TUBOS; ANO 2017. - FR4445290. - LOC. CAARAPÓ")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=HYPERLINK("https://leilaoonline.net/lote/detalhe/227905", "9028")</f>
      </c>
      <c r="B21" s="4" t="s">
        <f>=HYPERLINK("https://leilaoonline.net/lote/detalhe/227905", "2 ENLEIRADEIRAS DE PALHA. - FR4445292. - LOC. CAARAPÓ")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=HYPERLINK("https://leilaoonline.net/lote/detalhe/228076", "17332")</f>
      </c>
      <c r="B22" s="4" t="s">
        <f>=HYPERLINK("https://leilaoonline.net/lote/detalhe/228076", "CARRETA FARDO DE PALHA M12010, ANO 2012. - FR48311. - LOC. IPAUSSU")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=HYPERLINK("https://leilaoonline.net/lote/detalhe/228480", "31342")</f>
      </c>
      <c r="B23" s="4" t="s">
        <f>=HYPERLINK("https://leilaoonline.net/lote/detalhe/228480", "TRANSBORDO CIVEMASA TAC 13000; ANO 2008. - FR5004802. - LOC PASSATEMPO")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=HYPERLINK("https://leilaoonline.net/lote/detalhe/229537", "31377")</f>
      </c>
      <c r="B24" s="4" t="s">
        <f>=HYPERLINK("https://leilaoonline.net/lote/detalhe/229537", "CAMINHÃO SCANIA P124 CA 6X4 NZ 400; ANO 2003/2003; BRANCO. - FR52866. - LOC. JATAÍ")</f>
      </c>
      <c r="C24" s="4" t="inlineStr">
        <is>
          <t>Vendido</t>
        </is>
      </c>
      <c r="D24" s="4" t="inlineStr">
        <is>
          <t>6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=HYPERLINK("https://leilaoonline.net/lote/detalhe/229534", "31389")</f>
      </c>
      <c r="B25" s="4" t="s">
        <f>=HYPERLINK("https://leilaoonline.net/lote/detalhe/229534", "TRANSBORDO SANTA ISABEL TCS 12T; ANO 2010. - FR164307. - LOC. JATAÍ")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=HYPERLINK("https://leilaoonline.net/lote/detalhe/229535", "31390")</f>
      </c>
      <c r="B26" s="4" t="s">
        <f>=HYPERLINK("https://leilaoonline.net/lote/detalhe/229535", "TRANSBORDO SANTA ISABEL TCS 12T; ANO 2010. - FR22727. - LOC. JATAÍ")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=HYPERLINK("https://leilaoonline.net/lote/detalhe/229536", "31391")</f>
      </c>
      <c r="B27" s="4" t="s">
        <f>=HYPERLINK("https://leilaoonline.net/lote/detalhe/229536", "TRANSBORDO SANTA ISABEL TCS 12T; ANO 2010. - FR68027. - LOC.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=HYPERLINK("https://leilaoonline.net/lote/detalhe/229538", "31392")</f>
      </c>
      <c r="B28" s="4" t="s">
        <f>=HYPERLINK("https://leilaoonline.net/lote/detalhe/229538", "TRANSBORDO SMR 10500 10T; ANO 2008. - FR164232. - LOC. JATAÍ")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=HYPERLINK("https://leilaoonline.net/lote/detalhe/228470", "31456")</f>
      </c>
      <c r="B29" s="4" t="s">
        <f>=HYPERLINK("https://leilaoonline.net/lote/detalhe/228470", " SISTEMA ABAST. BAZUKA MIX 12.0 STD SOLLUS; ANO 2014. - FR140600. - LOC. BOM RETIRO")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5.200,00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=HYPERLINK("https://leilaoonline.net/lote/detalhe/227922", "31457")</f>
      </c>
      <c r="B30" s="4" t="s">
        <f>=HYPERLINK("https://leilaoonline.net/lote/detalhe/227922", "PREPARADOR DE SOLO PSPC ANTONIOSI; ANO 2013. - FR140003. - LOC. BOM RETIRO")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=HYPERLINK("https://leilaoonline.net/lote/detalhe/227966", "31501")</f>
      </c>
      <c r="B31" s="4" t="s">
        <f>=HYPERLINK("https://leilaoonline.net/lote/detalhe/227966", "TRATOR CASE MX 235; ANO 2014. - FR90998. - LOC. GASA")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=HYPERLINK("https://leilaoonline.net/lote/detalhe/227901", "31529")</f>
      </c>
      <c r="B32" s="4" t="s">
        <f>=HYPERLINK("https://leilaoonline.net/lote/detalhe/227901", "CAMINHÃO MERCEDES BENZ AXOR 3344S 6X4; ANO 2014/2014; BRANCA. (SEM MOTOR) - FR362091. - LOC BENALCOOL  (VENDA SOMENTE PARA COMPRADORES DO ESTADO DE SÃO PAULO)")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=HYPERLINK("https://leilaoonline.net/lote/detalhe/228078", "31688")</f>
      </c>
      <c r="B33" s="4" t="s">
        <f>=HYPERLINK("https://leilaoonline.net/lote/detalhe/228078", "LOTE CONTENDO: 4 CARRETINHAS DE SERVIÇOS GERAIS; ANO 2013. (VENDA SEM DOC.) - FR9003113/FR9003114/FR9003115/FR9003116. - LOC. MARACAJU")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=HYPERLINK("https://leilaoonline.net/lote/detalhe/227909", "31733")</f>
      </c>
      <c r="B34" s="4" t="s">
        <f>=HYPERLINK("https://leilaoonline.net/lote/detalhe/227909", "TRATOR JOHN DEERE 7210J 4X4; ANO 2016. - FR4435154. - LOC. CAARAPÓ")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=HYPERLINK("https://leilaoonline.net/lote/detalhe/227974", "31782")</f>
      </c>
      <c r="B35" s="4" t="s">
        <f>=HYPERLINK("https://leilaoonline.net/lote/detalhe/227974", "CULTIVADOR DMB; ANO 2004. - FR92866. - LOC. JUNQUEIRA")</f>
      </c>
      <c r="C35" s="4" t="inlineStr">
        <is>
          <t>Vendido</t>
        </is>
      </c>
      <c r="D35" s="4" t="inlineStr">
        <is>
          <t>24</t>
        </is>
      </c>
      <c r="E35" s="5" t="inlineStr">
        <is>
          <t>3.800,00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=HYPERLINK("https://leilaoonline.net/lote/detalhe/227906", "31798")</f>
      </c>
      <c r="B36" s="4" t="s">
        <f>=HYPERLINK("https://leilaoonline.net/lote/detalhe/227906", "CARRETA DISTRIBUIDORA DE TORTA SPANDER; ANO 2015. - FR189004. - LOC. GASA")</f>
      </c>
      <c r="C36" s="4" t="inlineStr">
        <is>
          <t>Vendido</t>
        </is>
      </c>
      <c r="D36" s="4" t="inlineStr">
        <is>
          <t>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=HYPERLINK("https://leilaoonline.net/lote/detalhe/227903", "31811")</f>
      </c>
      <c r="B37" s="4" t="s">
        <f>=HYPERLINK("https://leilaoonline.net/lote/detalhe/227903", "LOTE CONTENDO: 03 DESENLEIRADORES. - FR103095/ FR103096/ FR103094. - LOC.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=HYPERLINK("https://leilaoonline.net/lote/detalhe/227902", "31815")</f>
      </c>
      <c r="B38" s="4" t="s">
        <f>=HYPERLINK("https://leilaoonline.net/lote/detalhe/227902", "02 ESTEIRAS DE 1,00X1,50; 02 DETECTORES DE METAL; 01 QUEBRA TORRÃO DE AÇUCAR; 01 ESTEIRA CURVA 1,00X2,00 APROX. - FR202769. - LOC. BARRA 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=HYPERLINK("https://leilaoonline.net/lote/detalhe/228077", "31891")</f>
      </c>
      <c r="B39" s="4" t="s">
        <f>=HYPERLINK("https://leilaoonline.net/lote/detalhe/228077", "1 TALHA 3F 24VCA NERM032SD-SD 3; 2TO 8M FABR. KING TA; FR200273 / 1 TALHA ELETRICA CAPAC. 3 TON. MOD. ER2032; FR200269. - LOC. IPAUSSU")</f>
      </c>
      <c r="C39" s="4" t="inlineStr">
        <is>
          <t>Vendido</t>
        </is>
      </c>
      <c r="D39" s="4" t="inlineStr">
        <is>
          <t>15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=HYPERLINK("https://leilaoonline.net/lote/detalhe/227923", "31911")</f>
      </c>
      <c r="B40" s="4" t="s">
        <f>=HYPERLINK("https://leilaoonline.net/lote/detalhe/227923", "PLANTADORA DE CANA DMB PCP 6000; ANO 2012. - FR112340. - LOC. MUNDIAL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=HYPERLINK("https://leilaoonline.net/lote/detalhe/228478", "31925")</f>
      </c>
      <c r="B41" s="4" t="s">
        <f>=HYPERLINK("https://leilaoonline.net/lote/detalhe/228478", "TRANSBORDO SANTAL 10500; ANO 2012. - FR5003039. - LOC. PASSATEMPO")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=HYPERLINK("https://leilaoonline.net/lote/detalhe/228479", "31926")</f>
      </c>
      <c r="B42" s="4" t="s">
        <f>=HYPERLINK("https://leilaoonline.net/lote/detalhe/228479", "TRANSBORDO SANTAL 10500; ANO 2012. - FR5003038. - LOC. PASSATEMPO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=HYPERLINK("https://leilaoonline.net/lote/detalhe/228477", "31927")</f>
      </c>
      <c r="B43" s="4" t="s">
        <f>=HYPERLINK("https://leilaoonline.net/lote/detalhe/228477", "TRANSBORDO SANTAL VT 10; ANO 2011. - FR9003053. - LOC. PASSATEMPO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=HYPERLINK("https://leilaoonline.net/lote/detalhe/228082", "32051")</f>
      </c>
      <c r="B44" s="4" t="s">
        <f>=HYPERLINK("https://leilaoonline.net/lote/detalhe/228082", "HIDROROLL METALMAG; ANO 2008. (ROLÃO DE VINHAÇA) - FR48182. - LOC. IPAUSSU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=HYPERLINK("https://leilaoonline.net/lote/detalhe/227950", "32054")</f>
      </c>
      <c r="B45" s="4" t="s">
        <f>=HYPERLINK("https://leilaoonline.net/lote/detalhe/227950", "TRANSBORDO TESTON PT22000 22T; ANO 2017. - FR4445279. - LOC. RIO BRILHANTE")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27.000,00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=HYPERLINK("https://leilaoonline.net/lote/detalhe/227913", "32084")</f>
      </c>
      <c r="B46" s="4" t="s">
        <f>=HYPERLINK("https://leilaoonline.net/lote/detalhe/227913", "TRATOR CASE MX 260 MAGNUM 4X4; ANO 2017. - FR20373. - LOC. SANTA CÂNDIDA")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68.000,00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=HYPERLINK("https://leilaoonline.net/lote/detalhe/227896", "32089")</f>
      </c>
      <c r="B47" s="4" t="s">
        <f>=HYPERLINK("https://leilaoonline.net/lote/detalhe/227896", "3 SILOS NAS MEDIDAS: Nº 1 CAP. 193M³ MED. 0,80X6,35X12M (SAI-LP-0009) - Nº 2 CAP. 203M³ MED. 0,80X5,46X12,74M - (SAI-LP-0010) - Nº 3 CAP. 193M³ MED. 0,80X6,35X12M (SAI-LP-0011) UMA TORRE ELEVADORA - LOC. LAGOA DA PRATA")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62.000,00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=HYPERLINK("https://leilaoonline.net/lote/detalhe/227931", "32094")</f>
      </c>
      <c r="B48" s="4" t="s">
        <f>=HYPERLINK("https://leilaoonline.net/lote/detalhe/227931", " DESENVERNIZADEIRA. - S/FR. - LOC. MARACAÍ")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=HYPERLINK("https://leilaoonline.net/lote/detalhe/227946", "32109")</f>
      </c>
      <c r="B49" s="4" t="s">
        <f>=HYPERLINK("https://leilaoonline.net/lote/detalhe/227946", "APROX. 10 TON. DE SUCATA DE PLÁSTICOS EM GERAL; PAPÉIS; RAFIA E RECHEIO DE TORRE. - S/FR. - LOC. IPAUSSU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0,10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=HYPERLINK("https://leilaoonline.net/lote/detalhe/231046", "32125")</f>
      </c>
      <c r="B50" s="4" t="s">
        <f>=HYPERLINK("https://leilaoonline.net/lote/detalhe/231046", "REBOQUE RANDONSP RQ CA; ANO 2010/2010; AZUL. - FR96820. - LOC. CAARAPÓ")</f>
      </c>
      <c r="C50" s="4" t="inlineStr">
        <is>
          <t>Vendido</t>
        </is>
      </c>
      <c r="D50" s="4" t="inlineStr">
        <is>
          <t>18</t>
        </is>
      </c>
      <c r="E50" s="5" t="inlineStr">
        <is>
          <t>42.000,00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=HYPERLINK("https://leilaoonline.net/lote/detalhe/227955", "32127")</f>
      </c>
      <c r="B51" s="4" t="s">
        <f>=HYPERLINK("https://leilaoonline.net/lote/detalhe/227955", "APROX. 167 SUCATAS DE PNEUS DE MEDIDAS DIVERSAS; VEJA DESCRITIVO DE ITENS. - S/FR. - LOC. PASSATEMPO")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=HYPERLINK("https://leilaoonline.net/lote/detalhe/227956", "32128")</f>
      </c>
      <c r="B52" s="4" t="s">
        <f>=HYPERLINK("https://leilaoonline.net/lote/detalhe/227956", "APROX. 247 SUCATAS DE PNEUS DE MEDIDAS DIVERSAS; VEJA DESCRITIVO DE ITENS. - S/FR. - LOC. RIO BRILHANTE")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=HYPERLINK("https://leilaoonline.net/lote/detalhe/230751", "32137")</f>
      </c>
      <c r="B53" s="4" t="s">
        <f>=HYPERLINK("https://leilaoonline.net/lote/detalhe/230751", "CAIXA TIPO TANQUE E ESTEIRA DESMONTADA. - S/FR. - LOC. UNIVALEM")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=HYPERLINK("https://leilaoonline.net/lote/detalhe/231483", "32138")</f>
      </c>
      <c r="B54" s="4" t="s">
        <f>=HYPERLINK("https://leilaoonline.net/lote/detalhe/231483", "2 SUPORTES PARA BANNERS DE AÇO CARBONO. - S/FR. - LOC. SANTA HELENA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=HYPERLINK("https://leilaoonline.net/lote/detalhe/227908", "32567")</f>
      </c>
      <c r="B55" s="4" t="s">
        <f>=HYPERLINK("https://leilaoonline.net/lote/detalhe/227908", "DESINLEIRADOR/ ENLEIRADOR NEW HOLLAND H5980; VERMELHO. - FR1101. - LOC. BIOMASSA")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=HYPERLINK("https://leilaoonline.net/lote/detalhe/227907", "32568")</f>
      </c>
      <c r="B56" s="4" t="s">
        <f>=HYPERLINK("https://leilaoonline.net/lote/detalhe/227907", "DESINLEIRADOR/ ENLEIRADOR NEW HOLLAND; AMARELO; ANO 2018. - FR7011590. - LOC. BIOMASSA")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=HYPERLINK("https://leilaoonline.net/lote/detalhe/227926", "32591")</f>
      </c>
      <c r="B57" s="4" t="s">
        <f>=HYPERLINK("https://leilaoonline.net/lote/detalhe/227926", "SEMI REBOQUE RANDON SR CA; ANO 2006/2007; VERDE. -  FR3628 - LOC.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=HYPERLINK("https://leilaoonline.net/lote/detalhe/227904", "32604")</f>
      </c>
      <c r="B58" s="4" t="s">
        <f>=HYPERLINK("https://leilaoonline.net/lote/detalhe/227904", "ENXADA ROTATIVA HOWARD; ANO 2014. - FR48159. - LOC. IPAUSSU")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=HYPERLINK("https://leilaoonline.net/lote/detalhe/229597", "32629")</f>
      </c>
      <c r="B59" s="4" t="s">
        <f>=HYPERLINK("https://leilaoonline.net/lote/detalhe/229597", "AMBULÂNCIA GM S10 24 RONTAN AMB; ANO 2010/2011; BRANCA. - FR7006001. - LOC. LEME")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=HYPERLINK("https://leilaoonline.net/lote/detalhe/228466", "32716")</f>
      </c>
      <c r="B60" s="4" t="s">
        <f>=HYPERLINK("https://leilaoonline.net/lote/detalhe/228466", " VÁLVULA DE PRESSÃO DE CALDEIRA 14" - S/FR. - LOC. RAFARD")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=HYPERLINK("https://leilaoonline.net/lote/detalhe/228464", "32718")</f>
      </c>
      <c r="B61" s="4" t="s">
        <f>=HYPERLINK("https://leilaoonline.net/lote/detalhe/228464", " LOTE DE 65 VALVULAS DIVERSOS E 6 BOMBAS MODELOS E TAMANHOS DIVERSOS. - S/FR. - LOC. RAFARD")</f>
      </c>
      <c r="C61" s="4" t="inlineStr">
        <is>
          <t>Vendido</t>
        </is>
      </c>
      <c r="D61" s="4" t="inlineStr">
        <is>
          <t>75</t>
        </is>
      </c>
      <c r="E61" s="5" t="inlineStr">
        <is>
          <t>19.850,00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=HYPERLINK("https://leilaoonline.net/lote/detalhe/228465", "32719")</f>
      </c>
      <c r="B62" s="4" t="s">
        <f>=HYPERLINK("https://leilaoonline.net/lote/detalhe/228465", " REDUTOR SANTIN. - FR066139-0. - LOC. RAFARD")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=HYPERLINK("https://leilaoonline.net/lote/detalhe/228463", "32720")</f>
      </c>
      <c r="B63" s="4" t="s">
        <f>=HYPERLINK("https://leilaoonline.net/lote/detalhe/228463", " REDUTOR MAUSA. - FR66506. - LOC. RAFARD")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=HYPERLINK("https://leilaoonline.net/lote/detalhe/228458", "32721")</f>
      </c>
      <c r="B64" s="4" t="s">
        <f>=HYPERLINK("https://leilaoonline.net/lote/detalhe/228458", " REDUTOR MAUSA. - FR66503. - LOC. RAFARD")</f>
      </c>
      <c r="C64" s="4" t="inlineStr">
        <is>
          <t>Vendido</t>
        </is>
      </c>
      <c r="D64" s="4" t="inlineStr">
        <is>
          <t>10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=HYPERLINK("https://leilaoonline.net/lote/detalhe/228467", "32722")</f>
      </c>
      <c r="B65" s="4" t="s">
        <f>=HYPERLINK("https://leilaoonline.net/lote/detalhe/228467", " REDUTOR CESTARI. - FR246496. - LOC. RAFARD")</f>
      </c>
      <c r="C65" s="4" t="inlineStr">
        <is>
          <t>Vendido</t>
        </is>
      </c>
      <c r="D65" s="4" t="inlineStr">
        <is>
          <t>10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=HYPERLINK("https://leilaoonline.net/lote/detalhe/228460", "32723")</f>
      </c>
      <c r="B66" s="4" t="s">
        <f>=HYPERLINK("https://leilaoonline.net/lote/detalhe/228460", " REDUTOR CESTARI. - FR66391. - LOC. RAFARD")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=HYPERLINK("https://leilaoonline.net/lote/detalhe/228468", "32724")</f>
      </c>
      <c r="B67" s="4" t="s">
        <f>=HYPERLINK("https://leilaoonline.net/lote/detalhe/228468", " REDUTOR DE VELOCIDADE DA BOMBA DE MASSA N2 CESTARI. - FR66396. - LOC. RAFARD")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=HYPERLINK("https://leilaoonline.net/lote/detalhe/228469", "32726")</f>
      </c>
      <c r="B68" s="4" t="s">
        <f>=HYPERLINK("https://leilaoonline.net/lote/detalhe/228469", " LOTE COM 4 PAINEIS ELETRICOS. - FR211483. - LOC. RAFARD")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=HYPERLINK("https://leilaoonline.net/lote/detalhe/227924", "32765")</f>
      </c>
      <c r="B69" s="4" t="s">
        <f>=HYPERLINK("https://leilaoonline.net/lote/detalhe/227924", "COLHEDORA DE CANA JOHN DEERE 3522 1L REVAMP; ANO 2008. - FR62213. - LOC. GASA")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=HYPERLINK("https://leilaoonline.net/lote/detalhe/227925", "32772")</f>
      </c>
      <c r="B70" s="4" t="s">
        <f>=HYPERLINK("https://leilaoonline.net/lote/detalhe/227925", "PLANTADORA; ANO 2014. - FR140010. - LOC. MUNDIAL")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=HYPERLINK("https://leilaoonline.net/lote/detalhe/227951", "32786")</f>
      </c>
      <c r="B71" s="4" t="s">
        <f>=HYPERLINK("https://leilaoonline.net/lote/detalhe/227951", " COLHEDORA JOHN DEERE 3520. - S/FR. - LOC. BENALCOOL")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=HYPERLINK("https://leilaoonline.net/lote/detalhe/227953", "32787")</f>
      </c>
      <c r="B72" s="4" t="s">
        <f>=HYPERLINK("https://leilaoonline.net/lote/detalhe/227953", " COLHEDORA JOHN DEERE 3520. - S/FR. - LOC. BENALCOOL")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=HYPERLINK("https://leilaoonline.net/lote/detalhe/227887", "32801")</f>
      </c>
      <c r="B73" s="4" t="s">
        <f>=HYPERLINK("https://leilaoonline.net/lote/detalhe/227887", " 2 CONJUNTOS DE ESCADA E BRAÇO ARTICULADO PARA ABSTECIMENTO. - FR293878/FR292340/FR292802/FR292951/FR293420. - LOC. PASSATEMPO")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=HYPERLINK("https://leilaoonline.net/lote/detalhe/227889", "32826")</f>
      </c>
      <c r="B74" s="4" t="s">
        <f>=HYPERLINK("https://leilaoonline.net/lote/detalhe/227889", "UNIDADE DE CALIBRAÇÃO CAPAC. 5000L; ANO 2015. - FR192502. - LOC. CAARAPÓ")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=HYPERLINK("https://leilaoonline.net/lote/detalhe/227930", "32848")</f>
      </c>
      <c r="B75" s="4" t="s">
        <f>=HYPERLINK("https://leilaoonline.net/lote/detalhe/227930", "COLHEDORA JOHN DEERE 3510; ANO 2008. - FR101432. - LOC. GASA")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=HYPERLINK("https://leilaoonline.net/lote/detalhe/227929", "32852")</f>
      </c>
      <c r="B76" s="4" t="s">
        <f>=HYPERLINK("https://leilaoonline.net/lote/detalhe/227929", "COLHEDORA JOHN DEERE 3522; ANO 2008. - FR188002. - LOC. GASA")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=HYPERLINK("https://leilaoonline.net/lote/detalhe/227948", "32853")</f>
      </c>
      <c r="B77" s="4" t="s">
        <f>=HYPERLINK("https://leilaoonline.net/lote/detalhe/227948", "REBOQUE RANDONSP CA; ANO 2012/2013; CINZA. - FR112531. - LOC. GASA")</f>
      </c>
      <c r="C77" s="4" t="inlineStr">
        <is>
          <t>Vendido</t>
        </is>
      </c>
      <c r="D77" s="4" t="inlineStr">
        <is>
          <t>2</t>
        </is>
      </c>
      <c r="E77" s="5" t="inlineStr">
        <is>
          <t>26.000,00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=HYPERLINK("https://leilaoonline.net/lote/detalhe/227911", "32865")</f>
      </c>
      <c r="B78" s="4" t="s">
        <f>=HYPERLINK("https://leilaoonline.net/lote/detalhe/227911", "CAMINHÃO MERCEDES BENZ AXOR 3344S 6X4; ANO 2014/2014; BRANCO. - FR362060 - LOC. BONFIM ")</f>
      </c>
      <c r="C78" s="4" t="inlineStr">
        <is>
          <t>Não vendido</t>
        </is>
      </c>
      <c r="D78" s="4" t="inlineStr">
        <is>
          <t>57</t>
        </is>
      </c>
      <c r="E78" s="5" t="inlineStr">
        <is>
          <t>81.000,00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=HYPERLINK("https://leilaoonline.net/lote/detalhe/227928", "32909")</f>
      </c>
      <c r="B79" s="4" t="s">
        <f>=HYPERLINK("https://leilaoonline.net/lote/detalhe/227928", "COLHEDORA JOHN DEERE; ANO 2013. - FR10069. - LOC. BARRA")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=HYPERLINK("https://leilaoonline.net/lote/detalhe/227927", "32910")</f>
      </c>
      <c r="B80" s="4" t="s">
        <f>=HYPERLINK("https://leilaoonline.net/lote/detalhe/227927", "COLHEDORA JOHN DEERE 3522; ANO 2011. - FR128513. - LOC. BARRA")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=HYPERLINK("https://leilaoonline.net/lote/detalhe/227894", "32955")</f>
      </c>
      <c r="B81" s="4" t="s">
        <f>=HYPERLINK("https://leilaoonline.net/lote/detalhe/227894", "ENXADA ROTATIVA HOWARD ENGUNERING LIMITED; ANO 2014. - FR84719. - LOC. JATAÍ")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=HYPERLINK("https://leilaoonline.net/lote/detalhe/227912", "32964")</f>
      </c>
      <c r="B82" s="4" t="s">
        <f>=HYPERLINK("https://leilaoonline.net/lote/detalhe/227912", " 2 CARRETAS DE TRANSPORTE DE TUBOS; 1 CARRETA SERVIÇOS DIVERSOS. - FR1003132/FR14003247/FR14003601. - LOC. SANTA ELISA")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=HYPERLINK("https://leilaoonline.net/lote/detalhe/227954", "32998")</f>
      </c>
      <c r="B83" s="4" t="s">
        <f>=HYPERLINK("https://leilaoonline.net/lote/detalhe/227954", "APROX. 2 TON. DE LÃ DE ROCHA. - S/FR. - LOC. JUNQUEIRA")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1,00</t>
        </is>
      </c>
      <c r="F83" s="4" t="inlineStr">
        <is>
          <t>0.10</t>
        </is>
      </c>
    </row>
    <row collapsed="false" customFormat="false" customHeight="false" hidden="false" ht="12.1" outlineLevel="0" r="84">
      <c r="A84" s="5" t="s">
        <f>=HYPERLINK("https://leilaoonline.net/lote/detalhe/227890", "33017")</f>
      </c>
      <c r="B84" s="4" t="s">
        <f>=HYPERLINK("https://leilaoonline.net/lote/detalhe/227890", "ENFARDADEIRA MCA VALTRA; MOD. CHALLENGER 2270. - FR5003074. - LOC. LAGOA DA PRATA")</f>
      </c>
      <c r="C84" s="4" t="inlineStr">
        <is>
          <t>Não vendido</t>
        </is>
      </c>
      <c r="D84" s="4" t="inlineStr">
        <is>
          <t>34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=HYPERLINK("https://leilaoonline.net/lote/detalhe/227891", "33020")</f>
      </c>
      <c r="B85" s="4" t="s">
        <f>=HYPERLINK("https://leilaoonline.net/lote/detalhe/227891", "ENLEIRADOR. - FR5003076. - LOC. LAGOA DA PRATA")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=HYPERLINK("https://leilaoonline.net/lote/detalhe/227892", "33024")</f>
      </c>
      <c r="B86" s="4" t="s">
        <f>=HYPERLINK("https://leilaoonline.net/lote/detalhe/227892", "CARRETA / ACUMULADOR DE FARDO MCA DRIA. - FR5003077. - LOC. LAGOA DA PRATA")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5.500,00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=HYPERLINK("https://leilaoonline.net/lote/detalhe/227893", "33026")</f>
      </c>
      <c r="B87" s="4" t="s">
        <f>=HYPERLINK("https://leilaoonline.net/lote/detalhe/227893", "SILO. - SAI-LP-0008. - LOC. LAGOA DA PRATA")</f>
      </c>
      <c r="C87" s="4" t="inlineStr">
        <is>
          <t>Não vendido</t>
        </is>
      </c>
      <c r="D87" s="4" t="inlineStr">
        <is>
          <t>33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=HYPERLINK("https://leilaoonline.net/lote/detalhe/228462", "33056")</f>
      </c>
      <c r="B88" s="4" t="s">
        <f>=HYPERLINK("https://leilaoonline.net/lote/detalhe/228462", "CAMINHÃO VOLKSWAGEN 31.330 CRC 6X4; ANO 2014/2015; BRANCO; COM CARROCERIA TRANSBORDO ATA 12000SC; ANO 2013. - FR58638/FR57583. - LOC. COSTA PINTO")</f>
      </c>
      <c r="C88" s="4" t="inlineStr">
        <is>
          <t>Não vendido</t>
        </is>
      </c>
      <c r="D88" s="4" t="inlineStr">
        <is>
          <t>91</t>
        </is>
      </c>
      <c r="E88" s="5" t="inlineStr">
        <is>
          <t>192.000,00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=HYPERLINK("https://leilaoonline.net/lote/detalhe/228456", "33063")</f>
      </c>
      <c r="B89" s="4" t="s">
        <f>=HYPERLINK("https://leilaoonline.net/lote/detalhe/228456", " CULTIVADOR 2 LINHAS; ANO 2015. - FR67182. - LOC.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=HYPERLINK("https://leilaoonline.net/lote/detalhe/227898", "33064")</f>
      </c>
      <c r="B90" s="4" t="s">
        <f>=HYPERLINK("https://leilaoonline.net/lote/detalhe/227898", "ELIMINADOR DE SOQUEIRA AGRO MATÃO; ANO 2019. - FR67202. - LOC. BOM RETIRO")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=HYPERLINK("https://leilaoonline.net/lote/detalhe/228083", "33065")</f>
      </c>
      <c r="B91" s="4" t="s">
        <f>=HYPERLINK("https://leilaoonline.net/lote/detalhe/228083", "ELIMINADOR DE SOQUEIRA AGRO MATÃO; ANO 2019. - FR57434. - LOC. BOM RETIRO")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=HYPERLINK("https://leilaoonline.net/lote/detalhe/227936", "33066")</f>
      </c>
      <c r="B92" s="4" t="s">
        <f>=HYPERLINK("https://leilaoonline.net/lote/detalhe/227936", "ELIMINADOR DE SOQUEIRA AGRO MATÃO; ANO 2019. - FR38091. - LOC. BOM RETIRO")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=HYPERLINK("https://leilaoonline.net/lote/detalhe/227934", "33067")</f>
      </c>
      <c r="B93" s="4" t="s">
        <f>=HYPERLINK("https://leilaoonline.net/lote/detalhe/227934", "ELIMINADOR DE SOQUEIRA AGRO MATÃO; ANO 2019. - FR38092. - LOC.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=HYPERLINK("https://leilaoonline.net/lote/detalhe/227937", "33068")</f>
      </c>
      <c r="B94" s="4" t="s">
        <f>=HYPERLINK("https://leilaoonline.net/lote/detalhe/227937", "ELIMINADOR DE SOQUEIRA AGRO MATÃO; ANO 2019. - FR57435. - LOC.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=HYPERLINK("https://leilaoonline.net/lote/detalhe/227933", "33069")</f>
      </c>
      <c r="B95" s="4" t="s">
        <f>=HYPERLINK("https://leilaoonline.net/lote/detalhe/227933", "ELIMINADOR DE SOQUEIRA AGRO MATÃO; ANO 2019. - FR25281. - LOC. BOM RETIRO")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=HYPERLINK("https://leilaoonline.net/lote/detalhe/227897", "33070")</f>
      </c>
      <c r="B96" s="4" t="s">
        <f>=HYPERLINK("https://leilaoonline.net/lote/detalhe/227897", "ELIMINADOR DE SOQUEIRA AGRO MATÃO; ANO 2019. - FR25282. - LOC. BOM RETIRO")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4.450,00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=HYPERLINK("https://leilaoonline.net/lote/detalhe/227899", "33071")</f>
      </c>
      <c r="B97" s="4" t="s">
        <f>=HYPERLINK("https://leilaoonline.net/lote/detalhe/227899", "ELIMINADOR DE SOQUEIRA AGRO MATÃO; ANO 2019. - FR25283. - LOC. BOM RETIRO")</f>
      </c>
      <c r="C97" s="4" t="inlineStr">
        <is>
          <t>Não vendido</t>
        </is>
      </c>
      <c r="D97" s="4" t="inlineStr">
        <is>
          <t>11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=HYPERLINK("https://leilaoonline.net/lote/detalhe/227932", "33073")</f>
      </c>
      <c r="B98" s="4" t="s">
        <f>=HYPERLINK("https://leilaoonline.net/lote/detalhe/227932", "HIDRO ROLL METALMAG (ROLÃO) ANO 2006. - FR67126. - LOC. BOM RETIRO")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=HYPERLINK("https://leilaoonline.net/lote/detalhe/227935", "33074")</f>
      </c>
      <c r="B99" s="4" t="s">
        <f>=HYPERLINK("https://leilaoonline.net/lote/detalhe/227935", "COLHEDORA JOHN DEERE 3522 2L; ANO 2012. - FR139516. - LOC. BOM RETIRO")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=HYPERLINK("https://leilaoonline.net/lote/detalhe/228457", "33075")</f>
      </c>
      <c r="B100" s="4" t="s">
        <f>=HYPERLINK("https://leilaoonline.net/lote/detalhe/228457", " COLHEDORA JOHN DEERE 3522 2L; ANO 2012. - FR107497.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=HYPERLINK("https://leilaoonline.net/lote/detalhe/227910", "33083")</f>
      </c>
      <c r="B101" s="4" t="s">
        <f>=HYPERLINK("https://leilaoonline.net/lote/detalhe/227910", "REBOQUE ANTONINI; ANO 1991/1991; AZUL. - FR56141. - LOC. BOM RETIRO")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=HYPERLINK("https://leilaoonline.net/lote/detalhe/227914", "33133")</f>
      </c>
      <c r="B102" s="4" t="s">
        <f>=HYPERLINK("https://leilaoonline.net/lote/detalhe/227914", "CARRETINHA SERVIÇOS GERAIS; ANO 2016. - FR9003155. - LOC. RIO BRILHANTE")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=HYPERLINK("https://leilaoonline.net/lote/detalhe/227915", "33145")</f>
      </c>
      <c r="B103" s="4" t="s">
        <f>=HYPERLINK("https://leilaoonline.net/lote/detalhe/227915", "1 HIDROROLL HIRRIGABRASIL; ANO 2017 / 1 HIDROROLL HIRRIGABRASIL; ANO 2009. - FR4445267/FR4445088. - LOC. CAARAPÓ")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=HYPERLINK("https://leilaoonline.net/lote/detalhe/228086", "33148")</f>
      </c>
      <c r="B104" s="4" t="s">
        <f>=HYPERLINK("https://leilaoonline.net/lote/detalhe/228086", "TRATOR VALTRA A 124L 4X4; ANO 2018. - FR4435198. - LOC. CAARAPÓ")</f>
      </c>
      <c r="C104" s="4" t="inlineStr">
        <is>
          <t>Vendido</t>
        </is>
      </c>
      <c r="D104" s="4" t="inlineStr">
        <is>
          <t>56</t>
        </is>
      </c>
      <c r="E104" s="5" t="inlineStr">
        <is>
          <t>106.000,00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=HYPERLINK("https://leilaoonline.net/lote/detalhe/227916", "33202")</f>
      </c>
      <c r="B105" s="4" t="s">
        <f>=HYPERLINK("https://leilaoonline.net/lote/detalhe/227916", "REBOQUE COM CARRETEL HIDRO ROLL; ANO 2011. - FR88924. - LOC. GASA")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=HYPERLINK("https://leilaoonline.net/lote/detalhe/227917", "33218")</f>
      </c>
      <c r="B106" s="4" t="s">
        <f>=HYPERLINK("https://leilaoonline.net/lote/detalhe/227917", "REBOQUE RODOVIARIA RQ CI PR; ANO 1995/1995; VERDE. (COM HIDRO ROLL) - FR173850 - LOC. UNIVALEM")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=HYPERLINK("https://leilaoonline.net/lote/detalhe/227918", "33228")</f>
      </c>
      <c r="B107" s="4" t="s">
        <f>=HYPERLINK("https://leilaoonline.net/lote/detalhe/227918", "CARRETA DISTRIBUIDORA ANTONIOSI DT 1102; ANO 2018. - FR103061. - LOC. UNIVALEM")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=HYPERLINK("https://leilaoonline.net/lote/detalhe/227947", "33230")</f>
      </c>
      <c r="B108" s="4" t="s">
        <f>=HYPERLINK("https://leilaoonline.net/lote/detalhe/227947", "COLHEDORA JOHN DEERE 3510; ANO 2008. - FR62215.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=HYPERLINK("https://leilaoonline.net/lote/detalhe/227943", "33231")</f>
      </c>
      <c r="B109" s="4" t="s">
        <f>=HYPERLINK("https://leilaoonline.net/lote/detalhe/227943", "PLANTADORA DMB; ANO 2012. - FR84711. - LOC. BENALCOOL")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=HYPERLINK("https://leilaoonline.net/lote/detalhe/227944", "33235")</f>
      </c>
      <c r="B110" s="4" t="s">
        <f>=HYPERLINK("https://leilaoonline.net/lote/detalhe/227944", "PLANTADORA; ANO 2014. - FR103913. - LOC. BENALCOOL")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=HYPERLINK("https://leilaoonline.net/lote/detalhe/227945", "33239")</f>
      </c>
      <c r="B111" s="4" t="s">
        <f>=HYPERLINK("https://leilaoonline.net/lote/detalhe/227945", "TRANSBORDO SANTAL; ANO 2013. - FR84615. - LOC. BENALCOOL")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=HYPERLINK("https://leilaoonline.net/lote/detalhe/227938", "33250")</f>
      </c>
      <c r="B112" s="4" t="s">
        <f>=HYPERLINK("https://leilaoonline.net/lote/detalhe/227938", "TRANSBORDO SANTAL; ANO 2015. - FR17308. - LOC. SERRA")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=HYPERLINK("https://leilaoonline.net/lote/detalhe/227939", "33253")</f>
      </c>
      <c r="B113" s="4" t="s">
        <f>=HYPERLINK("https://leilaoonline.net/lote/detalhe/227939", "HIDRO ROLL TURBO MAQ., ANO 1990 - FR11004013. - LOC.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=HYPERLINK("https://leilaoonline.net/lote/detalhe/227940", "33263")</f>
      </c>
      <c r="B114" s="4" t="s">
        <f>=HYPERLINK("https://leilaoonline.net/lote/detalhe/227940", "TRANSBORDO SANTAL; ANO 2015. - FR17317. - LOC.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=HYPERLINK("https://leilaoonline.net/lote/detalhe/227919", "33265")</f>
      </c>
      <c r="B115" s="4" t="s">
        <f>=HYPERLINK("https://leilaoonline.net/lote/detalhe/227919", "SUCATA DE TRATOR JOHN DEERE 7225J 4X4; ANO 2016. - FR115691. - LOC. ZANIN (ARARAQUARA)")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=HYPERLINK("https://leilaoonline.net/lote/detalhe/228084", "33313")</f>
      </c>
      <c r="B116" s="4" t="s">
        <f>=HYPERLINK("https://leilaoonline.net/lote/detalhe/228084", "HIDROROLL IRRIGABRASIL; ANO 2012. - FR14003582. - LOC. SANTA ELISA")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=HYPERLINK("https://leilaoonline.net/lote/detalhe/227965", "33327")</f>
      </c>
      <c r="B117" s="4" t="s">
        <f>=HYPERLINK("https://leilaoonline.net/lote/detalhe/227965", "CAMINHÃO BAÚ VOLKSWAGEN 8.150; ANO 2004/2004; BRANCO. (CAMERAS E EQUIPAMENTOS NÃO FAZEM PARTE DO LOTE.)  - FR112739/FR112279. - LOC. DESTIVALE")</f>
      </c>
      <c r="C117" s="4" t="inlineStr">
        <is>
          <t>Vendido</t>
        </is>
      </c>
      <c r="D117" s="4" t="inlineStr">
        <is>
          <t>35</t>
        </is>
      </c>
      <c r="E117" s="5" t="inlineStr">
        <is>
          <t>74.000,00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=HYPERLINK("https://leilaoonline.net/lote/detalhe/227964", "33331")</f>
      </c>
      <c r="B118" s="4" t="s">
        <f>=HYPERLINK("https://leilaoonline.net/lote/detalhe/227964", "TRANSBORDO SANTAL; ANO 2014. - FR84628. - LOC. BENALCOOL")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=HYPERLINK("https://leilaoonline.net/lote/detalhe/227959", "33332")</f>
      </c>
      <c r="B119" s="4" t="s">
        <f>=HYPERLINK("https://leilaoonline.net/lote/detalhe/227959", "1 CARRETA DISTRIBUIDORA; 1 CARRETA DE SERVIÇOS GERAIS. - FR84868. - LOC. BENALCOOL")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=HYPERLINK("https://leilaoonline.net/lote/detalhe/227961", "33333")</f>
      </c>
      <c r="B120" s="4" t="s">
        <f>=HYPERLINK("https://leilaoonline.net/lote/detalhe/227961", "CARRETA SPANDER 20.0 CHTD CANAVIEIRA. - S/FR. - LOC. BENALCOOL")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=HYPERLINK("https://leilaoonline.net/lote/detalhe/227967", "33339")</f>
      </c>
      <c r="B121" s="4" t="s">
        <f>=HYPERLINK("https://leilaoonline.net/lote/detalhe/227967", "TRATOR CASE MAGNUM MX 235; ANO 2013. - FR90958. - LOC. GASA")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22.000,00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=HYPERLINK("https://leilaoonline.net/lote/detalhe/227962", "33340")</f>
      </c>
      <c r="B122" s="4" t="s">
        <f>=HYPERLINK("https://leilaoonline.net/lote/detalhe/227962", "CAMINHÃO MERCEDES BENZ AXOR  3344S 6X4; ANO 2014/2014; BRANCO. - FR362067. - LOC. GASA")</f>
      </c>
      <c r="C122" s="4" t="inlineStr">
        <is>
          <t>Lote retirado</t>
        </is>
      </c>
      <c r="D122" s="4" t="inlineStr">
        <is>
          <t>6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=HYPERLINK("https://leilaoonline.net/lote/detalhe/227963", "33342")</f>
      </c>
      <c r="B123" s="4" t="s">
        <f>=HYPERLINK("https://leilaoonline.net/lote/detalhe/227963", "CHEVROLET S10; ANO 1998/1998; BRANCA. (CARROCERIA DE MADEIRA)  - FR95158. - LOC. MUNDIAL")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=HYPERLINK("https://leilaoonline.net/lote/detalhe/227958", "33343")</f>
      </c>
      <c r="B124" s="4" t="s">
        <f>=HYPERLINK("https://leilaoonline.net/lote/detalhe/227958", "(VEJA VÍDEO) TRATOR CASE MAGNUM 260; ANO 2017. - FR23245. - LOC. MUNDIAL")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154.000,00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=HYPERLINK("https://leilaoonline.net/lote/detalhe/227960", "33344")</f>
      </c>
      <c r="B125" s="4" t="s">
        <f>=HYPERLINK("https://leilaoonline.net/lote/detalhe/227960", "TRATOR CASE MAGNUM 260; ANO 2017. - FR81803. - LOC. MUNDIAL")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156.000,00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=HYPERLINK("https://leilaoonline.net/lote/detalhe/227970", "33352")</f>
      </c>
      <c r="B126" s="4" t="s">
        <f>=HYPERLINK("https://leilaoonline.net/lote/detalhe/227970", "TURBINA AKZ 2246 M0-00 WCA. - S/FR. - LOC. UNIVALEM")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=HYPERLINK("https://leilaoonline.net/lote/detalhe/228774", "33355")</f>
      </c>
      <c r="B127" s="4" t="s">
        <f>=HYPERLINK("https://leilaoonline.net/lote/detalhe/228774", " TRATOR VALTRA BH210; ANO 2014. - FR61030. - LOC. COSTA PINTO")</f>
      </c>
      <c r="C127" s="4" t="inlineStr">
        <is>
          <t>Vendido</t>
        </is>
      </c>
      <c r="D127" s="4" t="inlineStr">
        <is>
          <t>78</t>
        </is>
      </c>
      <c r="E127" s="5" t="inlineStr">
        <is>
          <t>134.000,00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=HYPERLINK("https://leilaoonline.net/lote/detalhe/228750", "33356")</f>
      </c>
      <c r="B128" s="4" t="s">
        <f>=HYPERLINK("https://leilaoonline.net/lote/detalhe/228750", " CAMINHÃO VOLKSWAGEN 31.280 CRM 6X4; ANO 2012/2013; BRANCO; COM CARROCERIA TRANSBORDO ATA 12000SC; ANO 2013. - FR96679/FR98676. - LOC. COSTA PINTO")</f>
      </c>
      <c r="C128" s="4" t="inlineStr">
        <is>
          <t>Vendido</t>
        </is>
      </c>
      <c r="D128" s="4" t="inlineStr">
        <is>
          <t>100</t>
        </is>
      </c>
      <c r="E128" s="5" t="inlineStr">
        <is>
          <t>159.000,00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=HYPERLINK("https://leilaoonline.net/lote/detalhe/228756", "33357")</f>
      </c>
      <c r="B129" s="4" t="s">
        <f>=HYPERLINK("https://leilaoonline.net/lote/detalhe/228756", " SULCADOR 2 LIN. CIVEMASA; ANO 2018. - FR140063. - LOC. BOM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=HYPERLINK("https://leilaoonline.net/lote/detalhe/228755", "33358")</f>
      </c>
      <c r="B130" s="4" t="s">
        <f>=HYPERLINK("https://leilaoonline.net/lote/detalhe/228755", " CULTIVADOR 2L CARDERROLI; ANO 2018. - FR140049. - LOC. BOM RETIRO 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=HYPERLINK("https://leilaoonline.net/lote/detalhe/228757", "33359")</f>
      </c>
      <c r="B131" s="4" t="s">
        <f>=HYPERLINK("https://leilaoonline.net/lote/detalhe/228757", " CULTIVADOR 2L CARDERROLI; ANO 2015. - FR140035. - LOC. BOM RETIRO ")</f>
      </c>
      <c r="C131" s="4" t="inlineStr">
        <is>
          <t>Vendido</t>
        </is>
      </c>
      <c r="D131" s="4" t="inlineStr">
        <is>
          <t>22</t>
        </is>
      </c>
      <c r="E131" s="5" t="inlineStr">
        <is>
          <t>5.200,00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=HYPERLINK("https://leilaoonline.net/lote/detalhe/228743", "33360")</f>
      </c>
      <c r="B132" s="4" t="s">
        <f>=HYPERLINK("https://leilaoonline.net/lote/detalhe/228743", " SUPER CULTIVADOR ADUBADOR DMB; ANO 2010. - FR37356. - LOC. BOM RETIRO")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=HYPERLINK("https://leilaoonline.net/lote/detalhe/228740", "33361")</f>
      </c>
      <c r="B133" s="4" t="s">
        <f>=HYPERLINK("https://leilaoonline.net/lote/detalhe/228740", " SULCADOR 2 LIN. CIVEMASA; ANO 2018. - FR140066. - LOC. BOM RETIRO")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=HYPERLINK("https://leilaoonline.net/lote/detalhe/228758", "33362")</f>
      </c>
      <c r="B134" s="4" t="s">
        <f>=HYPERLINK("https://leilaoonline.net/lote/detalhe/228758", " SULCADOR 2 LINHAS CIVEMASA; ANO 2019. - FR25224. - LOC. BOM RETIRO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=HYPERLINK("https://leilaoonline.net/lote/detalhe/228762", "33363")</f>
      </c>
      <c r="B135" s="4" t="s">
        <f>=HYPERLINK("https://leilaoonline.net/lote/detalhe/228762", " CULTIVADOR 2L CARDERROLI; ANO 2018. - FR140045. - LOC. BOM RETIRO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=HYPERLINK("https://leilaoonline.net/lote/detalhe/228744", "33364")</f>
      </c>
      <c r="B136" s="4" t="s">
        <f>=HYPERLINK("https://leilaoonline.net/lote/detalhe/228744", " CULTIVADOR 2L CARDERROLI; ANO 2018. - FR140048. - LOC. BOM RETIRO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=HYPERLINK("https://leilaoonline.net/lote/detalhe/228751", "33365")</f>
      </c>
      <c r="B137" s="4" t="s">
        <f>=HYPERLINK("https://leilaoonline.net/lote/detalhe/228751", " CULTIVADOR; ANO 2001. - FR67071. - LOC. BOM RETIRO")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=HYPERLINK("https://leilaoonline.net/lote/detalhe/228769", "33366")</f>
      </c>
      <c r="B138" s="4" t="s">
        <f>=HYPERLINK("https://leilaoonline.net/lote/detalhe/228769", " CULTIVADOR 2 LINHAS; ANO 2004. - FR38071. - LOC. BOM RETIRO")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=HYPERLINK("https://leilaoonline.net/lote/detalhe/228771", "33367")</f>
      </c>
      <c r="B139" s="4" t="s">
        <f>=HYPERLINK("https://leilaoonline.net/lote/detalhe/228771", " COLHEDORA JOHN DEERE 3522 2L; ANO 2012. - FR32236. - LOC. BOM RETIRO")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=HYPERLINK("https://leilaoonline.net/lote/detalhe/228746", "33368")</f>
      </c>
      <c r="B140" s="4" t="s">
        <f>=HYPERLINK("https://leilaoonline.net/lote/detalhe/228746", " LOTE COM 5 DESENLEIRADORAS DE PALHA CARDEROLI; ANO 2018. - FR38080/FR38079/FR38081/FR67192/FR67193. - LOC. BOM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=HYPERLINK("https://leilaoonline.net/lote/detalhe/228766", "33369")</f>
      </c>
      <c r="B141" s="4" t="s">
        <f>=HYPERLINK("https://leilaoonline.net/lote/detalhe/228766", " ELIMINADOR DE SOQUEIRA; ANO 2018. - FR140065. - LOC. BOM RETIRO")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=HYPERLINK("https://leilaoonline.net/lote/detalhe/228741", "33370")</f>
      </c>
      <c r="B142" s="4" t="s">
        <f>=HYPERLINK("https://leilaoonline.net/lote/detalhe/228741", " ENXADA ROTATIVA UNIVERSAL; ANO 2014. - FR140024. - LOC. BOM RETIRO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=HYPERLINK("https://leilaoonline.net/lote/detalhe/228773", "33371")</f>
      </c>
      <c r="B143" s="4" t="s">
        <f>=HYPERLINK("https://leilaoonline.net/lote/detalhe/228773", " ENXADA ROTATIVA UNIVERSAL; ANO 2011. - FR57311. - LOC. BOM RETIRO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=HYPERLINK("https://leilaoonline.net/lote/detalhe/228764", "33372")</f>
      </c>
      <c r="B144" s="4" t="s">
        <f>=HYPERLINK("https://leilaoonline.net/lote/detalhe/228764", " ENXADA ROTATIVA UNIVERSAL; ANO 2013. - FR25040. - 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=HYPERLINK("https://leilaoonline.net/lote/detalhe/228749", "33373")</f>
      </c>
      <c r="B145" s="4" t="s">
        <f>=HYPERLINK("https://leilaoonline.net/lote/detalhe/228749", " CARRETINHA SERVIÇOS GERAIS; ANO 2011. - FR57301. - LOC. BOM RETIRO")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=HYPERLINK("https://leilaoonline.net/lote/detalhe/228742", "33374")</f>
      </c>
      <c r="B146" s="4" t="s">
        <f>=HYPERLINK("https://leilaoonline.net/lote/detalhe/228742", " VOLKSWAGEN GOL SPECIAL 2001/2001; BRANCO. - FR86914. - LOC. BOM RETIRO")</f>
      </c>
      <c r="C146" s="4" t="inlineStr">
        <is>
          <t>Lote retirado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=HYPERLINK("https://leilaoonline.net/lote/detalhe/228765", "33375")</f>
      </c>
      <c r="B147" s="4" t="s">
        <f>=HYPERLINK("https://leilaoonline.net/lote/detalhe/228765", "SUCATA CAMINHÃO VOLKSWAGEN 22.160; ANO 1986/1986; BRANCO. - FR139181. - LOC. BOM RETIRO")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=HYPERLINK("https://leilaoonline.net/lote/detalhe/228772", "33376")</f>
      </c>
      <c r="B148" s="4" t="s">
        <f>=HYPERLINK("https://leilaoonline.net/lote/detalhe/228772", " TANQUE DE JACTO; ANO 2011. - FR3377. - LOC. BOM RETIRO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=HYPERLINK("https://leilaoonline.net/lote/detalhe/228763", "33377")</f>
      </c>
      <c r="B149" s="4" t="s">
        <f>=HYPERLINK("https://leilaoonline.net/lote/detalhe/228763", " IMPLEMENTO TOMBADOR DE CANA. - S/FR. - LOC. BOM RETIRO")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=HYPERLINK("https://leilaoonline.net/lote/detalhe/228759", "33378")</f>
      </c>
      <c r="B150" s="4" t="s">
        <f>=HYPERLINK("https://leilaoonline.net/lote/detalhe/228759", " CAMINHÃO VOLKSWAGEN 31.330 CRC 6X4; ANO 2014/2014; BRANCO; CARROCERIA TRANSBORDO ATA 12000SC. - FR58636/FR57584. - LOC. LEME")</f>
      </c>
      <c r="C150" s="4" t="inlineStr">
        <is>
          <t>Vendido</t>
        </is>
      </c>
      <c r="D150" s="4" t="inlineStr">
        <is>
          <t>99</t>
        </is>
      </c>
      <c r="E150" s="5" t="inlineStr">
        <is>
          <t>206.000,00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=HYPERLINK("https://leilaoonline.net/lote/detalhe/228767", "33379")</f>
      </c>
      <c r="B151" s="4" t="s">
        <f>=HYPERLINK("https://leilaoonline.net/lote/detalhe/228767", "CAMINHÃO VOLKSWAGEN 31.320 CNC 6X4; ANO 2010/2010; BRANCO; CARROCERIA TRANSBORDO ATA 12000SC. - FR88177. - LOC. LEME")</f>
      </c>
      <c r="C151" s="4" t="inlineStr">
        <is>
          <t>Vendido</t>
        </is>
      </c>
      <c r="D151" s="4" t="inlineStr">
        <is>
          <t>89</t>
        </is>
      </c>
      <c r="E151" s="5" t="inlineStr">
        <is>
          <t>169.000,00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=HYPERLINK("https://leilaoonline.net/lote/detalhe/228761", "33380")</f>
      </c>
      <c r="B152" s="4" t="s">
        <f>=HYPERLINK("https://leilaoonline.net/lote/detalhe/228761", " ÔNIBUS MERCEDES BENZ OF1318; ANO 1992/1992; BEGE. - FR139209. - LOC. LEME")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=HYPERLINK("https://leilaoonline.net/lote/detalhe/228745", "33381")</f>
      </c>
      <c r="B153" s="4" t="s">
        <f>=HYPERLINK("https://leilaoonline.net/lote/detalhe/228745", " REBOQUE GUERRA AG RGR; ANO 2006/2006; AZUL; COM HIDRORROL (FALTANDO A MOTOBOMBA) - FR1005011. - LOC. LEME")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=HYPERLINK("https://leilaoonline.net/lote/detalhe/228747", "33382")</f>
      </c>
      <c r="B154" s="4" t="s">
        <f>=HYPERLINK("https://leilaoonline.net/lote/detalhe/228747", " ÔNIBUS MERCEDES BENZSPRN GCASA MC.CM; ANO 1981/1981; BRANCO. - FR360301. - LOC. LEME")</f>
      </c>
      <c r="C154" s="4" t="inlineStr">
        <is>
          <t>Vendido</t>
        </is>
      </c>
      <c r="D154" s="4" t="inlineStr">
        <is>
          <t>8</t>
        </is>
      </c>
      <c r="E154" s="5" t="inlineStr">
        <is>
          <t>19.000,00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=HYPERLINK("https://leilaoonline.net/lote/detalhe/228770", "33383")</f>
      </c>
      <c r="B155" s="4" t="s">
        <f>=HYPERLINK("https://leilaoonline.net/lote/detalhe/228770", " REBOQUE RODOVIARIA RQ CI PR; ANO 1991/1991; AMARELO. - FR7004061. - LOC. LEME")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=HYPERLINK("https://leilaoonline.net/lote/detalhe/228760", "33384")</f>
      </c>
      <c r="B156" s="4" t="s">
        <f>=HYPERLINK("https://leilaoonline.net/lote/detalhe/228760", " CARREGADEIRA VALTRA BM100 IMPLEMENTO; ANO 2018. - FR140133/FR57380. - LOC. LEME")</f>
      </c>
      <c r="C156" s="4" t="inlineStr">
        <is>
          <t>Vendido</t>
        </is>
      </c>
      <c r="D156" s="4" t="inlineStr">
        <is>
          <t>111</t>
        </is>
      </c>
      <c r="E156" s="5" t="inlineStr">
        <is>
          <t>213.000,00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=HYPERLINK("https://leilaoonline.net/lote/detalhe/228754", "33385")</f>
      </c>
      <c r="B157" s="4" t="s">
        <f>=HYPERLINK("https://leilaoonline.net/lote/detalhe/228754", " REBOQUE FNV FRUEHAUF RCR; ANO 1993/1993; AMARELO. - FR1004020. - LOC. LEME")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=HYPERLINK("https://leilaoonline.net/lote/detalhe/228752", "33386")</f>
      </c>
      <c r="B158" s="4" t="s">
        <f>=HYPERLINK("https://leilaoonline.net/lote/detalhe/228752", " CAMINHÃO VOLKSWAGEN 7.110; ANO 2003/2004; BRANCO. - FR7011314. - LOC. LEME")</f>
      </c>
      <c r="C158" s="4" t="inlineStr">
        <is>
          <t>Vendido</t>
        </is>
      </c>
      <c r="D158" s="4" t="inlineStr">
        <is>
          <t>17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=HYPERLINK("https://leilaoonline.net/lote/detalhe/228753", "33387")</f>
      </c>
      <c r="B159" s="4" t="s">
        <f>=HYPERLINK("https://leilaoonline.net/lote/detalhe/228753", " CARROCERIA COMBOIO GASCON. - S/FR. - LOC. LEME")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15.000,00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=HYPERLINK("https://leilaoonline.net/lote/detalhe/228768", "33388")</f>
      </c>
      <c r="B160" s="4" t="s">
        <f>=HYPERLINK("https://leilaoonline.net/lote/detalhe/228768", " CARROCERIA COMBOIO GASCON. - S/FR. - LOC. LEME")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7.500,00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=HYPERLINK("https://leilaoonline.net/lote/detalhe/228820", "33389")</f>
      </c>
      <c r="B161" s="4" t="s">
        <f>=HYPERLINK("https://leilaoonline.net/lote/detalhe/228820", " TRATOR JOHN DEERE 7225J; ANO 2015; QUEIMADO. - FR93184. - LOC. BARRA")</f>
      </c>
      <c r="C161" s="4" t="inlineStr">
        <is>
          <t>Vendido</t>
        </is>
      </c>
      <c r="D161" s="4" t="inlineStr">
        <is>
          <t>59</t>
        </is>
      </c>
      <c r="E161" s="5" t="inlineStr">
        <is>
          <t>53.500,00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=HYPERLINK("https://leilaoonline.net/lote/detalhe/228786", "33390")</f>
      </c>
      <c r="B162" s="4" t="s">
        <f>=HYPERLINK("https://leilaoonline.net/lote/detalhe/228786", " COLHEDORA JOHN DEERE 3520; ANO 2010. (SEM MOTOR) - FR117545. - LOC. BARRA")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=HYPERLINK("https://leilaoonline.net/lote/detalhe/228796", "33391")</f>
      </c>
      <c r="B163" s="4" t="s">
        <f>=HYPERLINK("https://leilaoonline.net/lote/detalhe/228796", " REBOQUE TRANSBORDO FACCHINI RFRBC; ANO 1992/1992; AZUL. - FR96167/FR98835.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=HYPERLINK("https://leilaoonline.net/lote/detalhe/228819", "33392")</f>
      </c>
      <c r="B164" s="4" t="s">
        <f>=HYPERLINK("https://leilaoonline.net/lote/detalhe/228819", " REBOQUE TRANSBORDO FACCHINI RFRBC; ANO 1992/1992; AZUL. - FR96511/FR98837. - LOC. BARRA")</f>
      </c>
      <c r="C164" s="4" t="inlineStr">
        <is>
          <t>Vendido</t>
        </is>
      </c>
      <c r="D164" s="4" t="inlineStr">
        <is>
          <t>13</t>
        </is>
      </c>
      <c r="E164" s="5" t="inlineStr">
        <is>
          <t>22.000,00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=HYPERLINK("https://leilaoonline.net/lote/detalhe/228797", "33393")</f>
      </c>
      <c r="B165" s="4" t="s">
        <f>=HYPERLINK("https://leilaoonline.net/lote/detalhe/228797", " REBOQUE TRANSBORDO ANTONINI; ANO 1997/1997; AZUL. - FR96153/FR98781. - LOC. BARRA")</f>
      </c>
      <c r="C165" s="4" t="inlineStr">
        <is>
          <t>Vendido</t>
        </is>
      </c>
      <c r="D165" s="4" t="inlineStr">
        <is>
          <t>17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=HYPERLINK("https://leilaoonline.net/lote/detalhe/228807", "33394")</f>
      </c>
      <c r="B166" s="4" t="s">
        <f>=HYPERLINK("https://leilaoonline.net/lote/detalhe/228807", " REBOQUE TRANSBORDO FACCHINI RFRBC; ANO 1992/1992; AZUL. - FR96162/FR98783. - LOC. BARRA")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=HYPERLINK("https://leilaoonline.net/lote/detalhe/228811", "33395")</f>
      </c>
      <c r="B167" s="4" t="s">
        <f>=HYPERLINK("https://leilaoonline.net/lote/detalhe/228811", " REBOQUE TRANSBORDO ANTONINI; ANO 1996/1996; AZUL. - FR96144/FR98780. - LOC. BARRA")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=HYPERLINK("https://leilaoonline.net/lote/detalhe/228814", "33396")</f>
      </c>
      <c r="B168" s="4" t="s">
        <f>=HYPERLINK("https://leilaoonline.net/lote/detalhe/228814", "COLHEDORA JOHN DEERE 3520; ANO 2012. - FR32237. - LOC. BARRA")</f>
      </c>
      <c r="C168" s="4" t="inlineStr">
        <is>
          <t>Vendido</t>
        </is>
      </c>
      <c r="D168" s="4" t="inlineStr">
        <is>
          <t>9</t>
        </is>
      </c>
      <c r="E168" s="5" t="inlineStr">
        <is>
          <t>33.000,00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=HYPERLINK("https://leilaoonline.net/lote/detalhe/228784", "33397")</f>
      </c>
      <c r="B169" s="4" t="s">
        <f>=HYPERLINK("https://leilaoonline.net/lote/detalhe/228784", " COLHEDORA JOHN DEERE 3520; ANO 2013. (SEM MOTOR) - FR10070. - LOC. BARRA")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=HYPERLINK("https://leilaoonline.net/lote/detalhe/228823", "33398")</f>
      </c>
      <c r="B170" s="4" t="s">
        <f>=HYPERLINK("https://leilaoonline.net/lote/detalhe/228823", " TRANSBORDO ANTONIOSI ATA 12000; ANO 2015. - FR135653. - LOC. PARAÍSO")</f>
      </c>
      <c r="C170" s="4" t="inlineStr">
        <is>
          <t>Vendido</t>
        </is>
      </c>
      <c r="D170" s="4" t="inlineStr">
        <is>
          <t>7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=HYPERLINK("https://leilaoonline.net/lote/detalhe/228783", "33399")</f>
      </c>
      <c r="B171" s="4" t="s">
        <f>=HYPERLINK("https://leilaoonline.net/lote/detalhe/228783", " TRANSBORDO ANTONIOSI ATA 12000; ANO 2012. - FR70638. - LOC. PARAÍSO")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17.000,00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=HYPERLINK("https://leilaoonline.net/lote/detalhe/227994", "33400")</f>
      </c>
      <c r="B172" s="4" t="s">
        <f>=HYPERLINK("https://leilaoonline.net/lote/detalhe/227994", "5 ESTEIRAS; 1 PASSARELA C/ GUARDA CORPO E PORTÃO COM DUAS FOLHAS. - ETB-PT-0027 / ETB-PT-0017 / ETB-PT-0020. - LOC. PASSATEMPO")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=HYPERLINK("https://leilaoonline.net/lote/detalhe/227997", "33401")</f>
      </c>
      <c r="B173" s="4" t="s">
        <f>=HYPERLINK("https://leilaoonline.net/lote/detalhe/227997", "6 ESTEIRAS TAMANHOS DIVERSOS. - ETB-PT-0025 / TRI-PT-0001 / ETB-RB-007. - LOC. PASSATEMPO")</f>
      </c>
      <c r="C173" s="4" t="inlineStr">
        <is>
          <t>Vendido</t>
        </is>
      </c>
      <c r="D173" s="4" t="inlineStr">
        <is>
          <t>14</t>
        </is>
      </c>
      <c r="E173" s="5" t="inlineStr">
        <is>
          <t>3.600,00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=HYPERLINK("https://leilaoonline.net/lote/detalhe/227996", "33411")</f>
      </c>
      <c r="B174" s="4" t="s">
        <f>=HYPERLINK("https://leilaoonline.net/lote/detalhe/227996", "SEMI REBOQUE RANDON SR CA; ANO 1999/1999; VERDE. - FR3352. - LOC. PASSATEMPO")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=HYPERLINK("https://leilaoonline.net/lote/detalhe/227995", "33413")</f>
      </c>
      <c r="B175" s="4" t="s">
        <f>=HYPERLINK("https://leilaoonline.net/lote/detalhe/227995", "COLHEDORA JOHN DEERE 3522; ANO 2013. - FR9002021. - LOC. RIO BRILHANTE")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=HYPERLINK("https://leilaoonline.net/lote/detalhe/227998", "33419")</f>
      </c>
      <c r="B176" s="4" t="s">
        <f>=HYPERLINK("https://leilaoonline.net/lote/detalhe/227998", "4 ESTRUTURAS MOTOBOMBA E 1 MOTOR. - FR9005029/FR9005031/FR9005032/FR9005015. - LOC. RIO BRILHANTE")</f>
      </c>
      <c r="C176" s="4" t="inlineStr">
        <is>
          <t>Vendido</t>
        </is>
      </c>
      <c r="D176" s="4" t="inlineStr">
        <is>
          <t>4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=HYPERLINK("https://leilaoonline.net/lote/detalhe/227999", "33420")</f>
      </c>
      <c r="B177" s="4" t="s">
        <f>=HYPERLINK("https://leilaoonline.net/lote/detalhe/227999", "ARADO IKEDA . - FR9003139. - LOC. RIO BRILHANTE")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=HYPERLINK("https://leilaoonline.net/lote/detalhe/228000", "33426")</f>
      </c>
      <c r="B178" s="4" t="s">
        <f>=HYPERLINK("https://leilaoonline.net/lote/detalhe/228000", "ARADO IKEDA. - FR9003140. - LOC. RIO BRILHANTE")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=HYPERLINK("https://leilaoonline.net/lote/detalhe/229614", "33429")</f>
      </c>
      <c r="B179" s="4" t="s">
        <f>=HYPERLINK("https://leilaoonline.net/lote/detalhe/229614", "CAIXA CANA PICADA. - S/FR. - LOC. RIO BRILHANTE")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=HYPERLINK("https://leilaoonline.net/lote/detalhe/228001", "33430")</f>
      </c>
      <c r="B180" s="4" t="s">
        <f>=HYPERLINK("https://leilaoonline.net/lote/detalhe/228001", "CAIXA CANA PICADA. - S/FR. - LOC. RIO BRILHANTE")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=HYPERLINK("https://leilaoonline.net/lote/detalhe/228091", "33431")</f>
      </c>
      <c r="B181" s="4" t="s">
        <f>=HYPERLINK("https://leilaoonline.net/lote/detalhe/228091", "REDUTOR RENK ZANINI TA-80. - RED-RB-0236. - LOC. RIO BRILHANTE")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=HYPERLINK("https://leilaoonline.net/lote/detalhe/228089", "33432")</f>
      </c>
      <c r="B182" s="4" t="s">
        <f>=HYPERLINK("https://leilaoonline.net/lote/detalhe/228089", "REDUTOR RENKZANINI TA-83N. - RED-RB-0226. - LOC. RIO BRILHANTE")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=HYPERLINK("https://leilaoonline.net/lote/detalhe/229615", "33433")</f>
      </c>
      <c r="B183" s="4" t="s">
        <f>=HYPERLINK("https://leilaoonline.net/lote/detalhe/229615", "TANQUE DE FERRO. - TQE-RB-0101. - LOC. RIO BRILHANTE")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=HYPERLINK("https://leilaoonline.net/lote/detalhe/228088", "33434")</f>
      </c>
      <c r="B184" s="4" t="s">
        <f>=HYPERLINK("https://leilaoonline.net/lote/detalhe/228088", "PONTE ROLANTE MONOVIGA;  2 TON. ANO 2007. - FR295629. - LOC. RIO BRILHANTE")</f>
      </c>
      <c r="C184" s="4" t="inlineStr">
        <is>
          <t>Não vendido</t>
        </is>
      </c>
      <c r="D184" s="4" t="inlineStr">
        <is>
          <t>5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=HYPERLINK("https://leilaoonline.net/lote/detalhe/229182", "33444")</f>
      </c>
      <c r="B185" s="4" t="s">
        <f>=HYPERLINK("https://leilaoonline.net/lote/detalhe/229182", " REBOQUE RODOFORT RR CN; ANO 2007/2007; AZUL; COM MOTO BOMBA MWM D229/6 E HIDRO-ROLL TURBO MAQ. - FR1005010 - LOC. CONTINENTAL")</f>
      </c>
      <c r="C185" s="4" t="inlineStr">
        <is>
          <t>Não vendido</t>
        </is>
      </c>
      <c r="D185" s="4" t="inlineStr">
        <is>
          <t>27</t>
        </is>
      </c>
      <c r="E185" s="5" t="inlineStr">
        <is>
          <t>37.000,00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=HYPERLINK("https://leilaoonline.net/lote/detalhe/229185", "33447")</f>
      </c>
      <c r="B186" s="4" t="s">
        <f>=HYPERLINK("https://leilaoonline.net/lote/detalhe/229185", " REBOQUE RODOFORT RR CN; ANO 2006/2006; AZUL; COM MOTO BOMBA MWM D229/6 E HIDRO ROLL. - FR1005012. - LOC. CONTINENTAL")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32.000,00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=HYPERLINK("https://leilaoonline.net/lote/detalhe/229209", "33448")</f>
      </c>
      <c r="B187" s="4" t="s">
        <f>=HYPERLINK("https://leilaoonline.net/lote/detalhe/229209", " SEMI REBOQUE SOUFER CA 2E; ANO 2012/2012; CINZA. - FR164444. - LOC. CONTINENTAL")</f>
      </c>
      <c r="C187" s="4" t="inlineStr">
        <is>
          <t>Vendido</t>
        </is>
      </c>
      <c r="D187" s="4" t="inlineStr">
        <is>
          <t>17</t>
        </is>
      </c>
      <c r="E187" s="5" t="inlineStr">
        <is>
          <t>41.000,00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=HYPERLINK("https://leilaoonline.net/lote/detalhe/229180", "33449")</f>
      </c>
      <c r="B188" s="4" t="s">
        <f>=HYPERLINK("https://leilaoonline.net/lote/detalhe/229180", " SEMI REBOQUE SOUFER CA 2E; ANO 2012/2012; CINZA. - FR164434. - LOC. CONTINENTAL")</f>
      </c>
      <c r="C188" s="4" t="inlineStr">
        <is>
          <t>Vendido</t>
        </is>
      </c>
      <c r="D188" s="4" t="inlineStr">
        <is>
          <t>21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=HYPERLINK("https://leilaoonline.net/lote/detalhe/229207", "33450")</f>
      </c>
      <c r="B189" s="4" t="s">
        <f>=HYPERLINK("https://leilaoonline.net/lote/detalhe/229207", " REBOQUE SOUFER CA 4E; ANO 2012/2012; CINZA. - FR164165.  -LOC. CONTINENTAL")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29.000,00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=HYPERLINK("https://leilaoonline.net/lote/detalhe/229187", "33451")</f>
      </c>
      <c r="B190" s="4" t="s">
        <f>=HYPERLINK("https://leilaoonline.net/lote/detalhe/229187", " SEMI REBOQUE SOUFER CA 2E; ANO 2012/2012; CINZA. - FR164172. - LOC. CONTINENTAL")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39.000,00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=HYPERLINK("https://leilaoonline.net/lote/detalhe/229199", "33453")</f>
      </c>
      <c r="B191" s="4" t="s">
        <f>=HYPERLINK("https://leilaoonline.net/lote/detalhe/229199", " REBOQUE SOUFER CA 4E; ANO 2012/2012; CINZA. - FR164185.  -LOC. CONTINENTAL")</f>
      </c>
      <c r="C191" s="4" t="inlineStr">
        <is>
          <t>Vendido</t>
        </is>
      </c>
      <c r="D191" s="4" t="inlineStr">
        <is>
          <t>20</t>
        </is>
      </c>
      <c r="E191" s="5" t="inlineStr">
        <is>
          <t>44.000,00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=HYPERLINK("https://leilaoonline.net/lote/detalhe/229183", "33456")</f>
      </c>
      <c r="B192" s="4" t="s">
        <f>=HYPERLINK("https://leilaoonline.net/lote/detalhe/229183", " SEMI REBOQUE SOUFER CA 2E; ANO 2012/2012; CINZA. - FR164408. - LOC. CONTINENTAL")</f>
      </c>
      <c r="C192" s="4" t="inlineStr">
        <is>
          <t>Vendido</t>
        </is>
      </c>
      <c r="D192" s="4" t="inlineStr">
        <is>
          <t>14</t>
        </is>
      </c>
      <c r="E192" s="5" t="inlineStr">
        <is>
          <t>38.000,00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=HYPERLINK("https://leilaoonline.net/lote/detalhe/229210", "33457")</f>
      </c>
      <c r="B193" s="4" t="s">
        <f>=HYPERLINK("https://leilaoonline.net/lote/detalhe/229210", " SEMI REBOQUE SOUFER CA 2E; ANO 2012/2012; CINZA. - FR164154. - LOC. CONTINENTAL")</f>
      </c>
      <c r="C193" s="4" t="inlineStr">
        <is>
          <t>Vendido</t>
        </is>
      </c>
      <c r="D193" s="4" t="inlineStr">
        <is>
          <t>13</t>
        </is>
      </c>
      <c r="E193" s="5" t="inlineStr">
        <is>
          <t>37.000,00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=HYPERLINK("https://leilaoonline.net/lote/detalhe/229181", "33458")</f>
      </c>
      <c r="B194" s="4" t="s">
        <f>=HYPERLINK("https://leilaoonline.net/lote/detalhe/229181", " REBOQUE SOUFER CA 4E; ANO 2012/2012; CINZA. - FR164437. - LOC. CONTINENTAL")</f>
      </c>
      <c r="C194" s="4" t="inlineStr">
        <is>
          <t>Vendido</t>
        </is>
      </c>
      <c r="D194" s="4" t="inlineStr">
        <is>
          <t>31</t>
        </is>
      </c>
      <c r="E194" s="5" t="inlineStr">
        <is>
          <t>55.000,00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=HYPERLINK("https://leilaoonline.net/lote/detalhe/229189", "33461")</f>
      </c>
      <c r="B195" s="4" t="s">
        <f>=HYPERLINK("https://leilaoonline.net/lote/detalhe/229189", " SEMI REBOQUE RODOFORT SRR CN; ANO 2005/2005; CINZA. - FR14004290. - LOC. CONTINENTAL")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=HYPERLINK("https://leilaoonline.net/lote/detalhe/229188", "33462")</f>
      </c>
      <c r="B196" s="4" t="s">
        <f>=HYPERLINK("https://leilaoonline.net/lote/detalhe/229188", " SEMI REBOQUE RODOFORT SRR CN; ANO 2005/2005; CINZA. - FR14004291. - LOC. CONTINENTAL")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22.000,00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=HYPERLINK("https://leilaoonline.net/lote/detalhe/229208", "33463")</f>
      </c>
      <c r="B197" s="4" t="s">
        <f>=HYPERLINK("https://leilaoonline.net/lote/detalhe/229208", " REBOQUE SOUFER CA 4E; ANO 2012/2012; CINZA. - FR164169.  - LOC. CONTINENTAL")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=HYPERLINK("https://leilaoonline.net/lote/detalhe/229191", "33464")</f>
      </c>
      <c r="B198" s="4" t="s">
        <f>=HYPERLINK("https://leilaoonline.net/lote/detalhe/229191", " SEMI REBOQUE SOUFER CA 2E; ANO 2012/2012; CINZA. - FR164418. - LOC. CONTINENTAL")</f>
      </c>
      <c r="C198" s="4" t="inlineStr">
        <is>
          <t>Vendido</t>
        </is>
      </c>
      <c r="D198" s="4" t="inlineStr">
        <is>
          <t>13</t>
        </is>
      </c>
      <c r="E198" s="5" t="inlineStr">
        <is>
          <t>41.000,00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=HYPERLINK("https://leilaoonline.net/lote/detalhe/229213", "33465")</f>
      </c>
      <c r="B199" s="4" t="s">
        <f>=HYPERLINK("https://leilaoonline.net/lote/detalhe/229213", " SEMI REBOQUE SOUFER CA2E; ANO 2012/2012; CINZA. - FR164158. - LOC. CONTINENTAL")</f>
      </c>
      <c r="C199" s="4" t="inlineStr">
        <is>
          <t>Vendido</t>
        </is>
      </c>
      <c r="D199" s="4" t="inlineStr">
        <is>
          <t>15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=HYPERLINK("https://leilaoonline.net/lote/detalhe/229206", "33466")</f>
      </c>
      <c r="B200" s="4" t="s">
        <f>=HYPERLINK("https://leilaoonline.net/lote/detalhe/229206", " REBOQUE SOUFER CA 4E; ANO 2012/2012; CINZA. - FR164421. - LOC. CONTINENTAL")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41.000,00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=HYPERLINK("https://leilaoonline.net/lote/detalhe/229211", "33467")</f>
      </c>
      <c r="B201" s="4" t="s">
        <f>=HYPERLINK("https://leilaoonline.net/lote/detalhe/229211", " TRANSBORDO SANTAL VT12; ANO 2013. - FR123811. - LOC. BONFIM")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12.000,00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=HYPERLINK("https://leilaoonline.net/lote/detalhe/229214", "33468")</f>
      </c>
      <c r="B202" s="4" t="s">
        <f>=HYPERLINK("https://leilaoonline.net/lote/detalhe/229214", " REBOQUE SOUFER CA 4E; ANO 2012/2012; CINZA. - FR164413. - LOC. CONTINENTAL")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38.000,00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=HYPERLINK("https://leilaoonline.net/lote/detalhe/229186", "33469")</f>
      </c>
      <c r="B203" s="4" t="s">
        <f>=HYPERLINK("https://leilaoonline.net/lote/detalhe/229186", " SEMI REBOQUE SOUFER CA 2E; ANO 2012/2012; CINZA. - FR164436. - LOC. CONTINENTAL")</f>
      </c>
      <c r="C203" s="4" t="inlineStr">
        <is>
          <t>Vendido</t>
        </is>
      </c>
      <c r="D203" s="4" t="inlineStr">
        <is>
          <t>14</t>
        </is>
      </c>
      <c r="E203" s="5" t="inlineStr">
        <is>
          <t>38.000,00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=HYPERLINK("https://leilaoonline.net/lote/detalhe/229193", "33470")</f>
      </c>
      <c r="B204" s="4" t="s">
        <f>=HYPERLINK("https://leilaoonline.net/lote/detalhe/229193", " SEMI REBOQUE CA 2E; ANO 2012/2012; CINZA. - FR164430. - LOC. CONTINENTAL")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38.000,00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=HYPERLINK("https://leilaoonline.net/lote/detalhe/229202", "33471")</f>
      </c>
      <c r="B205" s="4" t="s">
        <f>=HYPERLINK("https://leilaoonline.net/lote/detalhe/229202", " SEMI REBOQUE SOUFER CA 2E; ANO 2012/2012; CINZA. - FR164416. - LOC. CONTINENTAL")</f>
      </c>
      <c r="C205" s="4" t="inlineStr">
        <is>
          <t>Vendido</t>
        </is>
      </c>
      <c r="D205" s="4" t="inlineStr">
        <is>
          <t>13</t>
        </is>
      </c>
      <c r="E205" s="5" t="inlineStr">
        <is>
          <t>37.000,00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=HYPERLINK("https://leilaoonline.net/lote/detalhe/229194", "33472")</f>
      </c>
      <c r="B206" s="4" t="s">
        <f>=HYPERLINK("https://leilaoonline.net/lote/detalhe/229194", " REBOQUE SOUFER CA 4E; ANO 2012/2012; CINZA. - FR164441. - LOC. CONTINENTAL")</f>
      </c>
      <c r="C206" s="4" t="inlineStr">
        <is>
          <t>Vendido</t>
        </is>
      </c>
      <c r="D206" s="4" t="inlineStr">
        <is>
          <t>14</t>
        </is>
      </c>
      <c r="E206" s="5" t="inlineStr">
        <is>
          <t>41.000,00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=HYPERLINK("https://leilaoonline.net/lote/detalhe/229190", "33473")</f>
      </c>
      <c r="B207" s="4" t="s">
        <f>=HYPERLINK("https://leilaoonline.net/lote/detalhe/229190", " REBOQUE SOUFER CA 4E; ANO 2012/2012; CINZA. - FR164160. - LOC. CONTINENTAL")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40.000,00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=HYPERLINK("https://leilaoonline.net/lote/detalhe/229201", "33474")</f>
      </c>
      <c r="B208" s="4" t="s">
        <f>=HYPERLINK("https://leilaoonline.net/lote/detalhe/229201", " REBOQUE SOUFER CA 4E; ANO 2012/2012; CINZA. - FR164199. - LOC. CONTINENTAL")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=HYPERLINK("https://leilaoonline.net/lote/detalhe/229218", "33475")</f>
      </c>
      <c r="B209" s="4" t="s">
        <f>=HYPERLINK("https://leilaoonline.net/lote/detalhe/229218", " SEMI REBOQUE SOUFER CA 2E; ANO 2012/2012; CINZA. - FR164420. - LOC. CONTINETAL")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35.000,00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=HYPERLINK("https://leilaoonline.net/lote/detalhe/229216", "33476")</f>
      </c>
      <c r="B210" s="4" t="s">
        <f>=HYPERLINK("https://leilaoonline.net/lote/detalhe/229216", " REBOQUE SOUFER CA 4E; ANO 2012/2012; CINZA. - FR164163. - LOC. CONTINENTAL")</f>
      </c>
      <c r="C210" s="4" t="inlineStr">
        <is>
          <t>Vendido</t>
        </is>
      </c>
      <c r="D210" s="4" t="inlineStr">
        <is>
          <t>13</t>
        </is>
      </c>
      <c r="E210" s="5" t="inlineStr">
        <is>
          <t>37.000,00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=HYPERLINK("https://leilaoonline.net/lote/detalhe/229200", "33477")</f>
      </c>
      <c r="B211" s="4" t="s">
        <f>=HYPERLINK("https://leilaoonline.net/lote/detalhe/229200", " SEMI REBOQUE SOUFER CA 2E; ANO 2012/2012; CINZA. - FR164162. - LOC. CONTINENTAL")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35.000,00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=HYPERLINK("https://leilaoonline.net/lote/detalhe/229196", "33478")</f>
      </c>
      <c r="B212" s="4" t="s">
        <f>=HYPERLINK("https://leilaoonline.net/lote/detalhe/229196", " 64 RODAS DE FERRO. - S/FR. - LOC. CONTINENTAL")</f>
      </c>
      <c r="C212" s="4" t="inlineStr">
        <is>
          <t>Vendido</t>
        </is>
      </c>
      <c r="D212" s="4" t="inlineStr">
        <is>
          <t>73</t>
        </is>
      </c>
      <c r="E212" s="5" t="inlineStr">
        <is>
          <t>20.050,00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=HYPERLINK("https://leilaoonline.net/lote/detalhe/229215", "33479")</f>
      </c>
      <c r="B213" s="4" t="s">
        <f>=HYPERLINK("https://leilaoonline.net/lote/detalhe/229215", " REBOQUE SOUFER CA 4E; ANO 2012/2012; CINZA. - FR164435. - LOC. CONTINENTAL")</f>
      </c>
      <c r="C213" s="4" t="inlineStr">
        <is>
          <t>Vendido</t>
        </is>
      </c>
      <c r="D213" s="4" t="inlineStr">
        <is>
          <t>14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=HYPERLINK("https://leilaoonline.net/lote/detalhe/229217", "33480")</f>
      </c>
      <c r="B214" s="4" t="s">
        <f>=HYPERLINK("https://leilaoonline.net/lote/detalhe/229217", " SEMI REBOQUE SOUFER CA 2E; ANO 2012/2012; CINZA. - FR164186 - LOC. CONTINENTAL")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41.000,00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=HYPERLINK("https://leilaoonline.net/lote/detalhe/229192", "33481")</f>
      </c>
      <c r="B215" s="4" t="s">
        <f>=HYPERLINK("https://leilaoonline.net/lote/detalhe/229192", " SEMI REBOQUE SOUFER CA 2E; ANO 2012/2012; CINZA. - FR164156. - LOC. CONTINENTAL")</f>
      </c>
      <c r="C215" s="4" t="inlineStr">
        <is>
          <t>Vendido</t>
        </is>
      </c>
      <c r="D215" s="4" t="inlineStr">
        <is>
          <t>13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=HYPERLINK("https://leilaoonline.net/lote/detalhe/229221", "33482")</f>
      </c>
      <c r="B216" s="4" t="s">
        <f>=HYPERLINK("https://leilaoonline.net/lote/detalhe/229221", " SEMI REBOQUE SOUFER CA 2E; ANO 2012/2012; CINZA. - FR164166. - LOC. CONTINENTAL")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42.000,00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=HYPERLINK("https://leilaoonline.net/lote/detalhe/229212", "33483")</f>
      </c>
      <c r="B217" s="4" t="s">
        <f>=HYPERLINK("https://leilaoonline.net/lote/detalhe/229212", " REBOQUE SOUFER CA 4E; ANO 2012/2012; CINZA. - FR164405. - LOC. CONTINENTAL")</f>
      </c>
      <c r="C217" s="4" t="inlineStr">
        <is>
          <t>Vendido</t>
        </is>
      </c>
      <c r="D217" s="4" t="inlineStr">
        <is>
          <t>16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=HYPERLINK("https://leilaoonline.net/lote/detalhe/229184", "33484")</f>
      </c>
      <c r="B218" s="4" t="s">
        <f>=HYPERLINK("https://leilaoonline.net/lote/detalhe/229184", "MOTO BOMBA MWM; ANO 1996. - FR625003. - LOC. CONTINENTAL")</f>
      </c>
      <c r="C218" s="4" t="inlineStr">
        <is>
          <t>Não vendido</t>
        </is>
      </c>
      <c r="D218" s="4" t="inlineStr">
        <is>
          <t>54</t>
        </is>
      </c>
      <c r="E218" s="5" t="inlineStr">
        <is>
          <t>21.000,00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=HYPERLINK("https://leilaoonline.net/lote/detalhe/229197", "33485")</f>
      </c>
      <c r="B219" s="4" t="s">
        <f>=HYPERLINK("https://leilaoonline.net/lote/detalhe/229197", "SEMI REBOQUE SOUFER CA 2E; ANO 2012/2012; CINZA. - FR164174. - LOC. CONTINENTAL")</f>
      </c>
      <c r="C219" s="4" t="inlineStr">
        <is>
          <t>Vendido</t>
        </is>
      </c>
      <c r="D219" s="4" t="inlineStr">
        <is>
          <t>15</t>
        </is>
      </c>
      <c r="E219" s="5" t="inlineStr">
        <is>
          <t>39.000,00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=HYPERLINK("https://leilaoonline.net/lote/detalhe/229220", "33486")</f>
      </c>
      <c r="B220" s="4" t="s">
        <f>=HYPERLINK("https://leilaoonline.net/lote/detalhe/229220", "MOTO BOMBA; ANO 2003. - FR10005005. - LOC. CONTINENTAL")</f>
      </c>
      <c r="C220" s="4" t="inlineStr">
        <is>
          <t>Vendido</t>
        </is>
      </c>
      <c r="D220" s="4" t="inlineStr">
        <is>
          <t>41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=HYPERLINK("https://leilaoonline.net/lote/detalhe/229203", "33487")</f>
      </c>
      <c r="B221" s="4" t="s">
        <f>=HYPERLINK("https://leilaoonline.net/lote/detalhe/229203", " 4 FREEZERS HORIZONTAIS. - S/FR. - LOC. BONFIM")</f>
      </c>
      <c r="C221" s="4" t="inlineStr">
        <is>
          <t>Não vendido</t>
        </is>
      </c>
      <c r="D221" s="4" t="inlineStr">
        <is>
          <t>15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=HYPERLINK("https://leilaoonline.net/lote/detalhe/229242", "33488")</f>
      </c>
      <c r="B222" s="4" t="s">
        <f>=HYPERLINK("https://leilaoonline.net/lote/detalhe/229242", " 9 BALCÕES E 5 CARRINHOS P/ RESTAURANTE. - S/FR. - LOC. BONFIM")</f>
      </c>
      <c r="C222" s="4" t="inlineStr">
        <is>
          <t>Vendido</t>
        </is>
      </c>
      <c r="D222" s="4" t="inlineStr">
        <is>
          <t>36</t>
        </is>
      </c>
      <c r="E222" s="5" t="inlineStr">
        <is>
          <t>5.300,00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=HYPERLINK("https://leilaoonline.net/lote/detalhe/229219", "33489")</f>
      </c>
      <c r="B223" s="4" t="s">
        <f>=HYPERLINK("https://leilaoonline.net/lote/detalhe/229219", " 3 MESAS DE BRILHAR E 2 MESAS DE PEBOLIM. - S/FR. - LOC. BONFIM")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=HYPERLINK("https://leilaoonline.net/lote/detalhe/229233", "33490")</f>
      </c>
      <c r="B224" s="4" t="s">
        <f>=HYPERLINK("https://leilaoonline.net/lote/detalhe/229233", "SEMI REBOQUE PRANCHA RANDON; ANO 1975/1975; LARANJA. - FR121301 - LOC. BONFIM")</f>
      </c>
      <c r="C224" s="4" t="inlineStr">
        <is>
          <t>Não vendido</t>
        </is>
      </c>
      <c r="D224" s="4" t="inlineStr">
        <is>
          <t>64</t>
        </is>
      </c>
      <c r="E224" s="5" t="inlineStr">
        <is>
          <t>96.000,00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=HYPERLINK("https://leilaoonline.net/lote/detalhe/229205", "33491")</f>
      </c>
      <c r="B225" s="4" t="s">
        <f>=HYPERLINK("https://leilaoonline.net/lote/detalhe/229205", " REBOQUE RANDON RQ CA; ANO 2008/2008; AZUL. - FR121436. - LOC. BONFIM ")</f>
      </c>
      <c r="C225" s="4" t="inlineStr">
        <is>
          <t>Vendido</t>
        </is>
      </c>
      <c r="D225" s="4" t="inlineStr">
        <is>
          <t>4</t>
        </is>
      </c>
      <c r="E225" s="5" t="inlineStr">
        <is>
          <t>23.000,00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=HYPERLINK("https://leilaoonline.net/lote/detalhe/229224", "33492")</f>
      </c>
      <c r="B226" s="4" t="s">
        <f>=HYPERLINK("https://leilaoonline.net/lote/detalhe/229224", "CAMINHÃO VOLKSWAGEN 15.180 EURO3 WORKER; ANO 2010/2010; BRANCO. - FR119908. - LOC. BONFIM")</f>
      </c>
      <c r="C226" s="4" t="inlineStr">
        <is>
          <t>Vendido</t>
        </is>
      </c>
      <c r="D226" s="4" t="inlineStr">
        <is>
          <t>65</t>
        </is>
      </c>
      <c r="E226" s="5" t="inlineStr">
        <is>
          <t>112.000,00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=HYPERLINK("https://leilaoonline.net/lote/detalhe/229204", "33493")</f>
      </c>
      <c r="B227" s="4" t="s">
        <f>=HYPERLINK("https://leilaoonline.net/lote/detalhe/229204", " 5 MOTORES ELÉTRICOS; 4 VÁVULAS E 4 REFLETORES. - S/FR. - LOC. BONFIM")</f>
      </c>
      <c r="C227" s="4" t="inlineStr">
        <is>
          <t>Vendido</t>
        </is>
      </c>
      <c r="D227" s="4" t="inlineStr">
        <is>
          <t>43</t>
        </is>
      </c>
      <c r="E227" s="5" t="inlineStr">
        <is>
          <t>11.150,00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=HYPERLINK("https://leilaoonline.net/lote/detalhe/229237", "33494")</f>
      </c>
      <c r="B228" s="4" t="s">
        <f>=HYPERLINK("https://leilaoonline.net/lote/detalhe/229237", " SEMI REBOQUE RANDON SRCA CA; ANO 2008/2008; AZUL. - FR10238. - LOC. BONFIM")</f>
      </c>
      <c r="C228" s="4" t="inlineStr">
        <is>
          <t>Vendido</t>
        </is>
      </c>
      <c r="D228" s="4" t="inlineStr">
        <is>
          <t>31</t>
        </is>
      </c>
      <c r="E228" s="5" t="inlineStr">
        <is>
          <t>50.000,00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=HYPERLINK("https://leilaoonline.net/lote/detalhe/229235", "33495")</f>
      </c>
      <c r="B229" s="4" t="s">
        <f>=HYPERLINK("https://leilaoonline.net/lote/detalhe/229235", " SEMI REBOQUE USICAMP SRCP E2 10000; ANO 2008/2008; AZUL. - FR96297. - LOC. BONFIM")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24.000,00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=HYPERLINK("https://leilaoonline.net/lote/detalhe/229229", "33496")</f>
      </c>
      <c r="B230" s="4" t="s">
        <f>=HYPERLINK("https://leilaoonline.net/lote/detalhe/229229", " REBOQUE RANDONSP RQ CA; ANO 2010/2011; AZUL. - FR121481. - LOC. BONFIM")</f>
      </c>
      <c r="C230" s="4" t="inlineStr">
        <is>
          <t>Lote retirado</t>
        </is>
      </c>
      <c r="D230" s="4" t="inlineStr">
        <is>
          <t>2</t>
        </is>
      </c>
      <c r="E230" s="5" t="inlineStr">
        <is>
          <t>34.000,00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=HYPERLINK("https://leilaoonline.net/lote/detalhe/229230", "33497")</f>
      </c>
      <c r="B231" s="4" t="s">
        <f>=HYPERLINK("https://leilaoonline.net/lote/detalhe/229230", " TRANSBORDO SANTAL VT12; ANO 2008. - S/FR. - LOC. BONFIM")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=HYPERLINK("https://leilaoonline.net/lote/detalhe/229195", "33498")</f>
      </c>
      <c r="B232" s="4" t="s">
        <f>=HYPERLINK("https://leilaoonline.net/lote/detalhe/229195", "TRANSBORDO SANTAL VT 12; ANO 2013. - FR123812. - LOC. BONFIM")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=HYPERLINK("https://leilaoonline.net/lote/detalhe/227978", "33505")</f>
      </c>
      <c r="B233" s="4" t="s">
        <f>=HYPERLINK("https://leilaoonline.net/lote/detalhe/227978", "CHASSI MOTOBOMBA. - FR13005015.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=HYPERLINK("https://leilaoonline.net/lote/detalhe/229497", "33509")</f>
      </c>
      <c r="B234" s="4" t="s">
        <f>=HYPERLINK("https://leilaoonline.net/lote/detalhe/229497", "DISTRIBUIDORA DE ADUBO 3 HASTE C/ 02 TANQUES PLASTICOS DMB; ANO 2013. - FR14003587. - LOC. SANTA ELISA")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=HYPERLINK("https://leilaoonline.net/lote/detalhe/227991", "33517")</f>
      </c>
      <c r="B235" s="4" t="s">
        <f>=HYPERLINK("https://leilaoonline.net/lote/detalhe/227991", "COLHEDORA JOHN DEERE 3522; ANO 2012. - FR13002060.  - LOC. MB")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=HYPERLINK("https://leilaoonline.net/lote/detalhe/227979", "33518")</f>
      </c>
      <c r="B236" s="4" t="s">
        <f>=HYPERLINK("https://leilaoonline.net/lote/detalhe/227979", "COLHEDORA JOHN DEERE 3522; ANO 2011. - FR1002018.  - LOC. MB")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=HYPERLINK("https://leilaoonline.net/lote/detalhe/227982", "33523")</f>
      </c>
      <c r="B237" s="4" t="s">
        <f>=HYPERLINK("https://leilaoonline.net/lote/detalhe/227982", "HIDROROLL TURBOMAQ S/MAGUEIRA; ANO 2000. - FR11003671. - LOC. VALE DO ROSARIO")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=HYPERLINK("https://leilaoonline.net/lote/detalhe/227988", "33525")</f>
      </c>
      <c r="B238" s="4" t="s">
        <f>=HYPERLINK("https://leilaoonline.net/lote/detalhe/227988", "CARRETA DISTRIBUIDORA DE TORTA SPANDER 20.0 SOLLUS; ANO 2008. - FR11003258. - LOC. VALE DO ROSÁRIO")</f>
      </c>
      <c r="C238" s="4" t="inlineStr">
        <is>
          <t>Lote retirado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=HYPERLINK("https://leilaoonline.net/lote/detalhe/227985", "33531")</f>
      </c>
      <c r="B239" s="4" t="s">
        <f>=HYPERLINK("https://leilaoonline.net/lote/detalhe/227985", "LOTE COM 3 ESTEIRAS DE LONA. (APROX 5,5 METROS) - S/FR. - LOC. VALE DO ROSÁRIO")</f>
      </c>
      <c r="C239" s="4" t="inlineStr">
        <is>
          <t>Vendido</t>
        </is>
      </c>
      <c r="D239" s="4" t="inlineStr">
        <is>
          <t>20</t>
        </is>
      </c>
      <c r="E239" s="5" t="inlineStr">
        <is>
          <t>5.750,00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=HYPERLINK("https://leilaoonline.net/lote/detalhe/227980", "33541")</f>
      </c>
      <c r="B240" s="4" t="s">
        <f>=HYPERLINK("https://leilaoonline.net/lote/detalhe/227980", "BALANÇA. - FR12451288. - LOC. JUNQUEIRA")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=HYPERLINK("https://leilaoonline.net/lote/detalhe/227987", "33542")</f>
      </c>
      <c r="B241" s="4" t="s">
        <f>=HYPERLINK("https://leilaoonline.net/lote/detalhe/227987", " 1 ESTEIRA DE LONA HMBL; 1 DETECTOR DE METAIS. - FR1303622/FR310181. - LOC. JUNQUEIRA")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=HYPERLINK("https://leilaoonline.net/lote/detalhe/227973", "33544")</f>
      </c>
      <c r="B242" s="4" t="s">
        <f>=HYPERLINK("https://leilaoonline.net/lote/detalhe/227973", "TRATOR CASE 235 MX MAGNUM 4X4; ANO 2014. - FR93345. - LOC. JUNQUEIRA")</f>
      </c>
      <c r="C242" s="4" t="inlineStr">
        <is>
          <t>Não vendido</t>
        </is>
      </c>
      <c r="D242" s="4" t="inlineStr">
        <is>
          <t>38</t>
        </is>
      </c>
      <c r="E242" s="5" t="inlineStr">
        <is>
          <t>57.000,00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=HYPERLINK("https://leilaoonline.net/lote/detalhe/227975", "33558")</f>
      </c>
      <c r="B243" s="4" t="s">
        <f>=HYPERLINK("https://leilaoonline.net/lote/detalhe/227975", "SULCADOR 3 LINHAS DMB; ANO 2008. - FR92730. - LOC. JUNQUEIRA")</f>
      </c>
      <c r="C243" s="4" t="inlineStr">
        <is>
          <t>Vendido</t>
        </is>
      </c>
      <c r="D243" s="4" t="inlineStr">
        <is>
          <t>20</t>
        </is>
      </c>
      <c r="E243" s="5" t="inlineStr">
        <is>
          <t>4.700,00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=HYPERLINK("https://leilaoonline.net/lote/detalhe/227992", "33560")</f>
      </c>
      <c r="B244" s="4" t="s">
        <f>=HYPERLINK("https://leilaoonline.net/lote/detalhe/227992", "PLANTADORA TMA; ANO 2014. - FR92867. - LOC. JUNQUEIRA")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=HYPERLINK("https://leilaoonline.net/lote/detalhe/229228", "33600")</f>
      </c>
      <c r="B245" s="4" t="s">
        <f>=HYPERLINK("https://leilaoonline.net/lote/detalhe/229228", "TANQUE; APROX. 4.000 LTS. - S/FR. - LOC. ZANIN")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3.700,00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=HYPERLINK("https://leilaoonline.net/lote/detalhe/229198", "33601")</f>
      </c>
      <c r="B246" s="4" t="s">
        <f>=HYPERLINK("https://leilaoonline.net/lote/detalhe/229198", "REBOQUE RANDON EQ CA; ANO 2008/2008; AZUL. - FR81979. - LOC. ZANIN")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=HYPERLINK("https://leilaoonline.net/lote/detalhe/229246", "33602")</f>
      </c>
      <c r="B247" s="4" t="s">
        <f>=HYPERLINK("https://leilaoonline.net/lote/detalhe/229246", "SEMI REBOQUE PRANCHA FACCHINI SRF CT; ANO 2007/2007; AMARELO. - FR360563. - LOC. ZANIN")</f>
      </c>
      <c r="C247" s="4" t="inlineStr">
        <is>
          <t>Vendido</t>
        </is>
      </c>
      <c r="D247" s="4" t="inlineStr">
        <is>
          <t>79</t>
        </is>
      </c>
      <c r="E247" s="5" t="inlineStr">
        <is>
          <t>112.000,00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=HYPERLINK("https://leilaoonline.net/lote/detalhe/229222", "33603")</f>
      </c>
      <c r="B248" s="4" t="s">
        <f>=HYPERLINK("https://leilaoonline.net/lote/detalhe/229222", "CAMINHÃO MERCEDES BENZ L 2638; ANO 2002/2002; BRANCO. - FR120844. - LOC. ZANIN")</f>
      </c>
      <c r="C248" s="4" t="inlineStr">
        <is>
          <t>Vendido</t>
        </is>
      </c>
      <c r="D248" s="4" t="inlineStr">
        <is>
          <t>117</t>
        </is>
      </c>
      <c r="E248" s="5" t="inlineStr">
        <is>
          <t>132.000,00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=HYPERLINK("https://leilaoonline.net/lote/detalhe/229249", "33604")</f>
      </c>
      <c r="B249" s="4" t="s">
        <f>=HYPERLINK("https://leilaoonline.net/lote/detalhe/229249", "REBOQUE FNV FRUEHAUF RCR; ANO 1993/1993; AZUL. - FR96054. - LOC. ZANIN")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52.000,00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=HYPERLINK("https://leilaoonline.net/lote/detalhe/229223", "33605")</f>
      </c>
      <c r="B250" s="4" t="s">
        <f>=HYPERLINK("https://leilaoonline.net/lote/detalhe/229223", "CAMINHÃO VOLKSWAGEN 26.220 EURO3 WORKER; ANO 2007/2008; BRANCO. - FR360140 - LOC. ZANIN (VENDA SOMENTE PARA COMPRADORES DO ESTADO DE SÃO PAULO)")</f>
      </c>
      <c r="C250" s="4" t="inlineStr">
        <is>
          <t>Vendido</t>
        </is>
      </c>
      <c r="D250" s="4" t="inlineStr">
        <is>
          <t>70</t>
        </is>
      </c>
      <c r="E250" s="5" t="inlineStr">
        <is>
          <t>104.000,00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=HYPERLINK("https://leilaoonline.net/lote/detalhe/229236", "33606")</f>
      </c>
      <c r="B251" s="4" t="s">
        <f>=HYPERLINK("https://leilaoonline.net/lote/detalhe/229236", "CAMINHÃO VOLKSWAGEN 26.220 EURO3 WORKER; ANO 2007/2008; BRANCO. - FR360141 - LOC. ZANIN")</f>
      </c>
      <c r="C251" s="4" t="inlineStr">
        <is>
          <t>Vendido</t>
        </is>
      </c>
      <c r="D251" s="4" t="inlineStr">
        <is>
          <t>61</t>
        </is>
      </c>
      <c r="E251" s="5" t="inlineStr">
        <is>
          <t>96.000,00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=HYPERLINK("https://leilaoonline.net/lote/detalhe/229247", "33607")</f>
      </c>
      <c r="B252" s="4" t="s">
        <f>=HYPERLINK("https://leilaoonline.net/lote/detalhe/229247", "CAMINHÃO VOLKSWAGEN 26.220 EURO3 WORKER; ANO 2007/2008; BRANCO. - FR360147 - LOC. ZANIN")</f>
      </c>
      <c r="C252" s="4" t="inlineStr">
        <is>
          <t>Vendido</t>
        </is>
      </c>
      <c r="D252" s="4" t="inlineStr">
        <is>
          <t>64</t>
        </is>
      </c>
      <c r="E252" s="5" t="inlineStr">
        <is>
          <t>88.000,00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=HYPERLINK("https://leilaoonline.net/lote/detalhe/229251", "33608")</f>
      </c>
      <c r="B253" s="4" t="s">
        <f>=HYPERLINK("https://leilaoonline.net/lote/detalhe/229251", "CAMINHÃO VOLKSWAGEN 26.220 EURO3 WORKER; ANO 2007/2008; BRANCO. - FR360139. - LOC. ZANIN")</f>
      </c>
      <c r="C253" s="4" t="inlineStr">
        <is>
          <t>Vendido</t>
        </is>
      </c>
      <c r="D253" s="4" t="inlineStr">
        <is>
          <t>57</t>
        </is>
      </c>
      <c r="E253" s="5" t="inlineStr">
        <is>
          <t>76.000,00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=HYPERLINK("https://leilaoonline.net/lote/detalhe/229243", "33609")</f>
      </c>
      <c r="B254" s="4" t="s">
        <f>=HYPERLINK("https://leilaoonline.net/lote/detalhe/229243", "TRATOR VALTRA BH180; ANO 2013. - FR10078. - LOC. ZANIN")</f>
      </c>
      <c r="C254" s="4" t="inlineStr">
        <is>
          <t>Vendido</t>
        </is>
      </c>
      <c r="D254" s="4" t="inlineStr">
        <is>
          <t>110</t>
        </is>
      </c>
      <c r="E254" s="5" t="inlineStr">
        <is>
          <t>160.000,00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=HYPERLINK("https://leilaoonline.net/lote/detalhe/229241", "33610")</f>
      </c>
      <c r="B255" s="4" t="s">
        <f>=HYPERLINK("https://leilaoonline.net/lote/detalhe/229241", " 1 TURBINA E 2 ROTOR. - S/FR. - LOC. SERRA")</f>
      </c>
      <c r="C255" s="4" t="inlineStr">
        <is>
          <t>Vendido</t>
        </is>
      </c>
      <c r="D255" s="4" t="inlineStr">
        <is>
          <t>34</t>
        </is>
      </c>
      <c r="E255" s="5" t="inlineStr">
        <is>
          <t>8.250,00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=HYPERLINK("https://leilaoonline.net/lote/detalhe/229248", "33611")</f>
      </c>
      <c r="B256" s="4" t="s">
        <f>=HYPERLINK("https://leilaoonline.net/lote/detalhe/229248", "1 MOTO COMPRESSOR CHICAGO E 1 MOTO BOMBA. - FR10515. - LOC. SERRA")</f>
      </c>
      <c r="C256" s="4" t="inlineStr">
        <is>
          <t>Vendido</t>
        </is>
      </c>
      <c r="D256" s="4" t="inlineStr">
        <is>
          <t>78</t>
        </is>
      </c>
      <c r="E256" s="5" t="inlineStr">
        <is>
          <t>28.200,00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=HYPERLINK("https://leilaoonline.net/lote/detalhe/229252", "33612")</f>
      </c>
      <c r="B257" s="4" t="s">
        <f>=HYPERLINK("https://leilaoonline.net/lote/detalhe/229252", " 4 REDUTORES. - S/FR. - LOC. SERRA")</f>
      </c>
      <c r="C257" s="4" t="inlineStr">
        <is>
          <t>Vendido</t>
        </is>
      </c>
      <c r="D257" s="4" t="inlineStr">
        <is>
          <t>41</t>
        </is>
      </c>
      <c r="E257" s="5" t="inlineStr">
        <is>
          <t>8.350,00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=HYPERLINK("https://leilaoonline.net/lote/detalhe/229225", "33613")</f>
      </c>
      <c r="B258" s="4" t="s">
        <f>=HYPERLINK("https://leilaoonline.net/lote/detalhe/229225", " 2 BETONEIRAS E 1 PICADOR. - S/FR. - LOC. SERRA")</f>
      </c>
      <c r="C258" s="4" t="inlineStr">
        <is>
          <t>Vendido</t>
        </is>
      </c>
      <c r="D258" s="4" t="inlineStr">
        <is>
          <t>16</t>
        </is>
      </c>
      <c r="E258" s="5" t="inlineStr">
        <is>
          <t>3.000,00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=HYPERLINK("https://leilaoonline.net/lote/detalhe/229253", "33614")</f>
      </c>
      <c r="B259" s="4" t="s">
        <f>=HYPERLINK("https://leilaoonline.net/lote/detalhe/229253", "APROX. 18 MOTORES ELÉTRICOS. - S/FR. - LOC. SERRA")</f>
      </c>
      <c r="C259" s="4" t="inlineStr">
        <is>
          <t>Vendido</t>
        </is>
      </c>
      <c r="D259" s="4" t="inlineStr">
        <is>
          <t>22</t>
        </is>
      </c>
      <c r="E259" s="5" t="inlineStr">
        <is>
          <t>6.100,00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=HYPERLINK("https://leilaoonline.net/lote/detalhe/229226", "33615")</f>
      </c>
      <c r="B260" s="4" t="s">
        <f>=HYPERLINK("https://leilaoonline.net/lote/detalhe/229226", "APROX. 65 BOMBAS E VÁVULAS DIVERSAS. - S/FR. - LOC. SERRA ")</f>
      </c>
      <c r="C260" s="4" t="inlineStr">
        <is>
          <t>Vendido</t>
        </is>
      </c>
      <c r="D260" s="4" t="inlineStr">
        <is>
          <t>109</t>
        </is>
      </c>
      <c r="E260" s="5" t="inlineStr">
        <is>
          <t>46.000,00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=HYPERLINK("https://leilaoonline.net/lote/detalhe/229227", "33616")</f>
      </c>
      <c r="B261" s="4" t="s">
        <f>=HYPERLINK("https://leilaoonline.net/lote/detalhe/229227", " 7 MAQUINAS DE  SOLDA. - S/FR. - LOC. SERRA")</f>
      </c>
      <c r="C261" s="4" t="inlineStr">
        <is>
          <t>Vendido</t>
        </is>
      </c>
      <c r="D261" s="4" t="inlineStr">
        <is>
          <t>20</t>
        </is>
      </c>
      <c r="E261" s="5" t="inlineStr">
        <is>
          <t>4.950,00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=HYPERLINK("https://leilaoonline.net/lote/detalhe/229250", "33617")</f>
      </c>
      <c r="B262" s="4" t="s">
        <f>=HYPERLINK("https://leilaoonline.net/lote/detalhe/229250", "REBOQUE FNV - FRUEHAUF RCR; ANO 1992/1992; LARANJA. - FR121110 - LOC. SERRA")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8.500,00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=HYPERLINK("https://leilaoonline.net/lote/detalhe/229240", "33618")</f>
      </c>
      <c r="B263" s="4" t="s">
        <f>=HYPERLINK("https://leilaoonline.net/lote/detalhe/229240", "REBOQUE GUERRA AG CV; ANO 2008/2009; AZUL. - FR133024. - LOC. SERRA")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=HYPERLINK("https://leilaoonline.net/lote/detalhe/229234", "33619")</f>
      </c>
      <c r="B264" s="4" t="s">
        <f>=HYPERLINK("https://leilaoonline.net/lote/detalhe/229234", "REBOQUE GUERRA AG CV; ANO 2008/2008; AZUL. - FR133003. - LOC. SERRA")</f>
      </c>
      <c r="C264" s="4" t="inlineStr">
        <is>
          <t>Vendido</t>
        </is>
      </c>
      <c r="D264" s="4" t="inlineStr">
        <is>
          <t>8</t>
        </is>
      </c>
      <c r="E264" s="5" t="inlineStr">
        <is>
          <t>18.000,00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=HYPERLINK("https://leilaoonline.net/lote/detalhe/229239", "33620")</f>
      </c>
      <c r="B265" s="4" t="s">
        <f>=HYPERLINK("https://leilaoonline.net/lote/detalhe/229239", "SEMI REBOQUE SERGOMEL SRSCPI 2E; ANO 2014/2014; CINZA. - FR134103. - LOC. SERRA")</f>
      </c>
      <c r="C265" s="4" t="inlineStr">
        <is>
          <t>Vendido</t>
        </is>
      </c>
      <c r="D265" s="4" t="inlineStr">
        <is>
          <t>38</t>
        </is>
      </c>
      <c r="E265" s="5" t="inlineStr">
        <is>
          <t>63.000,00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=HYPERLINK("https://leilaoonline.net/lote/detalhe/229231", "33621")</f>
      </c>
      <c r="B266" s="4" t="s">
        <f>=HYPERLINK("https://leilaoonline.net/lote/detalhe/229231", " 4  SUCATAS DE MOTORES/PARTES DIESEL. - S/FR. - LOC. SERRA ")</f>
      </c>
      <c r="C266" s="4" t="inlineStr">
        <is>
          <t>Não vendido</t>
        </is>
      </c>
      <c r="D266" s="4" t="inlineStr">
        <is>
          <t>87</t>
        </is>
      </c>
      <c r="E266" s="5" t="inlineStr">
        <is>
          <t>25.800,00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=HYPERLINK("https://leilaoonline.net/lote/detalhe/228821", "33700")</f>
      </c>
      <c r="B267" s="4" t="s">
        <f>=HYPERLINK("https://leilaoonline.net/lote/detalhe/228821", "TRANSBORDO ANTONIOSI ATA 12000; ANO 2012. - FR70617. - LOC. PARAÍSO")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13.000,00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=HYPERLINK("https://leilaoonline.net/lote/detalhe/228822", "33701")</f>
      </c>
      <c r="B268" s="4" t="s">
        <f>=HYPERLINK("https://leilaoonline.net/lote/detalhe/228822", "TRANSBORDO ANTONIOSI ATA 12000; ANO 2012. - FR68052. - LOC. PARAÍSO")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17.000,00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=HYPERLINK("https://leilaoonline.net/lote/detalhe/228798", "33702")</f>
      </c>
      <c r="B269" s="4" t="s">
        <f>=HYPERLINK("https://leilaoonline.net/lote/detalhe/228798", "TRANSBORDO ANTONIOSI ATA 12000; ANO 2012. - FR47056. - LOC. PARAÍSO")</f>
      </c>
      <c r="C269" s="4" t="inlineStr">
        <is>
          <t>Vendido</t>
        </is>
      </c>
      <c r="D269" s="4" t="inlineStr">
        <is>
          <t>4</t>
        </is>
      </c>
      <c r="E269" s="5" t="inlineStr">
        <is>
          <t>14.000,00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=HYPERLINK("https://leilaoonline.net/lote/detalhe/228812", "33703")</f>
      </c>
      <c r="B270" s="4" t="s">
        <f>=HYPERLINK("https://leilaoonline.net/lote/detalhe/228812", "TRANSBORDO ANTONIOSI ATA 12000; ANO 2012. - FR10191. - LOC. PARAÍSO")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32.000,00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=HYPERLINK("https://leilaoonline.net/lote/detalhe/228808", "33704")</f>
      </c>
      <c r="B271" s="4" t="s">
        <f>=HYPERLINK("https://leilaoonline.net/lote/detalhe/228808", "COLHEDORA JOHN DEERE 3520; ANO 2010. - FR163629. - LOC. PARAÍSO ")</f>
      </c>
      <c r="C271" s="4" t="inlineStr">
        <is>
          <t>Não vendido</t>
        </is>
      </c>
      <c r="D271" s="4" t="inlineStr">
        <is>
          <t>38</t>
        </is>
      </c>
      <c r="E271" s="5" t="inlineStr">
        <is>
          <t>62.000,00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=HYPERLINK("https://leilaoonline.net/lote/detalhe/228817", "33705")</f>
      </c>
      <c r="B272" s="4" t="s">
        <f>=HYPERLINK("https://leilaoonline.net/lote/detalhe/228817", " 3 TRANSFORMADORES. - FR244006/FR244009/FR358295. - LOC. PARAÍSO")</f>
      </c>
      <c r="C272" s="4" t="inlineStr">
        <is>
          <t>Vendido</t>
        </is>
      </c>
      <c r="D272" s="4" t="inlineStr">
        <is>
          <t>9</t>
        </is>
      </c>
      <c r="E272" s="5" t="inlineStr">
        <is>
          <t>12.500,00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=HYPERLINK("https://leilaoonline.net/lote/detalhe/228815", "33706")</f>
      </c>
      <c r="B273" s="4" t="s">
        <f>=HYPERLINK("https://leilaoonline.net/lote/detalhe/228815", "TRATOR CASE MAXXUM 180 4X4; ANO 2012. - FR19129. - LOC. PARAÍSO")</f>
      </c>
      <c r="C273" s="4" t="inlineStr">
        <is>
          <t>Vendido</t>
        </is>
      </c>
      <c r="D273" s="4" t="inlineStr">
        <is>
          <t>64</t>
        </is>
      </c>
      <c r="E273" s="5" t="inlineStr">
        <is>
          <t>88.000,00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=HYPERLINK("https://leilaoonline.net/lote/detalhe/228788", "33707")</f>
      </c>
      <c r="B274" s="4" t="s">
        <f>=HYPERLINK("https://leilaoonline.net/lote/detalhe/228788", " APROX. 4.000 KG DE SUCATA DE TUBOS E EVAPORAÇÃO. (VENDA POR KG) - S/FR. - LOC. PARAÍSO")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13.600,00</t>
        </is>
      </c>
      <c r="F274" s="4" t="inlineStr">
        <is>
          <t>0.10</t>
        </is>
      </c>
    </row>
    <row collapsed="false" customFormat="false" customHeight="false" hidden="false" ht="12.1" outlineLevel="0" r="275">
      <c r="A275" s="5" t="s">
        <f>=HYPERLINK("https://leilaoonline.net/lote/detalhe/228793", "33708")</f>
      </c>
      <c r="B275" s="4" t="s">
        <f>=HYPERLINK("https://leilaoonline.net/lote/detalhe/228793", "APROX. 100 TUBOS DE INOX. - S/FR. - LOC. SANTA CÂNDIDA")</f>
      </c>
      <c r="C275" s="4" t="inlineStr">
        <is>
          <t>Não vendido</t>
        </is>
      </c>
      <c r="D275" s="4" t="inlineStr">
        <is>
          <t>14</t>
        </is>
      </c>
      <c r="E275" s="5" t="inlineStr">
        <is>
          <t>2.000,00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=HYPERLINK("https://leilaoonline.net/lote/detalhe/228802", "33709")</f>
      </c>
      <c r="B276" s="4" t="s">
        <f>=HYPERLINK("https://leilaoonline.net/lote/detalhe/228802", "CARROCERIA TRANSBORDO SANTA ISABEL. - FR42484. - LOC. SANTA CÂNDIDA")</f>
      </c>
      <c r="C276" s="4" t="inlineStr">
        <is>
          <t>Vendido</t>
        </is>
      </c>
      <c r="D276" s="4" t="inlineStr">
        <is>
          <t>15</t>
        </is>
      </c>
      <c r="E276" s="5" t="inlineStr">
        <is>
          <t>24.000,00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=HYPERLINK("https://leilaoonline.net/lote/detalhe/228816", "33710")</f>
      </c>
      <c r="B277" s="4" t="s">
        <f>=HYPERLINK("https://leilaoonline.net/lote/detalhe/228816", "TRANSBORDO SANTAL; ANO 2015. - FR17343. - LOC. SANTA CÂNDIDA")</f>
      </c>
      <c r="C277" s="4" t="inlineStr">
        <is>
          <t>Vendido</t>
        </is>
      </c>
      <c r="D277" s="4" t="inlineStr">
        <is>
          <t>5</t>
        </is>
      </c>
      <c r="E277" s="5" t="inlineStr">
        <is>
          <t>14.000,00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=HYPERLINK("https://leilaoonline.net/lote/detalhe/228804", "33711")</f>
      </c>
      <c r="B278" s="4" t="s">
        <f>=HYPERLINK("https://leilaoonline.net/lote/detalhe/228804", "TRANSBORDO ANTONIOSI ATA 12000; ANO 2012. - FR70639. - LOC. SANTA CÂNDIDA")</f>
      </c>
      <c r="C278" s="4" t="inlineStr">
        <is>
          <t>Não vendido</t>
        </is>
      </c>
      <c r="D278" s="4" t="inlineStr">
        <is>
          <t>10</t>
        </is>
      </c>
      <c r="E278" s="5" t="inlineStr">
        <is>
          <t>19.000,00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=HYPERLINK("https://leilaoonline.net/lote/detalhe/228794", "33712")</f>
      </c>
      <c r="B279" s="4" t="s">
        <f>=HYPERLINK("https://leilaoonline.net/lote/detalhe/228794", "TRANSBORDO ANTONIOSI ATA 10500; ANO 2010. - FR102022. - LOC. SANTA CÂNDIDA")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16.000,00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=HYPERLINK("https://leilaoonline.net/lote/detalhe/228809", "33713")</f>
      </c>
      <c r="B280" s="4" t="s">
        <f>=HYPERLINK("https://leilaoonline.net/lote/detalhe/228809", "TRANSBORDO ANTONIOSI ATA 12000; ANO 2012. - FR102056. - LOC. SANTA CÂNDIDA")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=HYPERLINK("https://leilaoonline.net/lote/detalhe/228795", "33714")</f>
      </c>
      <c r="B281" s="4" t="s">
        <f>=HYPERLINK("https://leilaoonline.net/lote/detalhe/228795", "TRANSBORDO ANTONIOSI ATA 12000; ANO 2012. - FR107708. - LOC. SANTA CÂNDIDA")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=HYPERLINK("https://leilaoonline.net/lote/detalhe/228805", "33715")</f>
      </c>
      <c r="B282" s="4" t="s">
        <f>=HYPERLINK("https://leilaoonline.net/lote/detalhe/228805", "TRANSBORDO ANTONIOSI ATA 10500; ANO 2010. - FR102011. - LOC. SANTA CÂNDIDA")</f>
      </c>
      <c r="C282" s="4" t="inlineStr">
        <is>
          <t>Vendido</t>
        </is>
      </c>
      <c r="D282" s="4" t="inlineStr">
        <is>
          <t>7</t>
        </is>
      </c>
      <c r="E282" s="5" t="inlineStr">
        <is>
          <t>16.000,00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=HYPERLINK("https://leilaoonline.net/lote/detalhe/228825", "33716")</f>
      </c>
      <c r="B283" s="4" t="s">
        <f>=HYPERLINK("https://leilaoonline.net/lote/detalhe/228825", "TRANSBORDO CIVEMASA TAC 13000. - FR4004108. - LOC. SANTA CÂNDIDA")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22.000,00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=HYPERLINK("https://leilaoonline.net/lote/detalhe/228826", "33717")</f>
      </c>
      <c r="B284" s="4" t="s">
        <f>=HYPERLINK("https://leilaoonline.net/lote/detalhe/228826", "TRANSBORDO ANTONIOSI ATA 12000; ANO 2012. - FR68048. - LOC. SANTA CÂNDIDA")</f>
      </c>
      <c r="C284" s="4" t="inlineStr">
        <is>
          <t>Não vendido</t>
        </is>
      </c>
      <c r="D284" s="4" t="inlineStr">
        <is>
          <t>5</t>
        </is>
      </c>
      <c r="E284" s="5" t="inlineStr">
        <is>
          <t>14.000,00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=HYPERLINK("https://leilaoonline.net/lote/detalhe/228791", "33718")</f>
      </c>
      <c r="B285" s="4" t="s">
        <f>=HYPERLINK("https://leilaoonline.net/lote/detalhe/228791", "TRANSBORDO; ANO 2014. - FR17346. - LOC. SANTA CÂNDIDA")</f>
      </c>
      <c r="C285" s="4" t="inlineStr">
        <is>
          <t>Vendido</t>
        </is>
      </c>
      <c r="D285" s="4" t="inlineStr">
        <is>
          <t>6</t>
        </is>
      </c>
      <c r="E285" s="5" t="inlineStr">
        <is>
          <t>15.000,00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=HYPERLINK("https://leilaoonline.net/lote/detalhe/228806", "33719")</f>
      </c>
      <c r="B286" s="4" t="s">
        <f>=HYPERLINK("https://leilaoonline.net/lote/detalhe/228806", "TRANSBORDO ANTONIOSI ATA 10500; ANO 2010. - FR102024. - LOC. SANTA CÂNDIDA")</f>
      </c>
      <c r="C286" s="4" t="inlineStr">
        <is>
          <t>Vendido</t>
        </is>
      </c>
      <c r="D286" s="4" t="inlineStr">
        <is>
          <t>7</t>
        </is>
      </c>
      <c r="E286" s="5" t="inlineStr">
        <is>
          <t>16.000,00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=HYPERLINK("https://leilaoonline.net/lote/detalhe/228824", "33720")</f>
      </c>
      <c r="B287" s="4" t="s">
        <f>=HYPERLINK("https://leilaoonline.net/lote/detalhe/228824", "TRANSBORDO ANTONIOSI ATA 10500; ANO 2010. - FR70615. - LOC. SANTA CÂNDIDA")</f>
      </c>
      <c r="C287" s="4" t="inlineStr">
        <is>
          <t>Não vendido</t>
        </is>
      </c>
      <c r="D287" s="4" t="inlineStr">
        <is>
          <t>13</t>
        </is>
      </c>
      <c r="E287" s="5" t="inlineStr">
        <is>
          <t>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=HYPERLINK("https://leilaoonline.net/lote/detalhe/228810", "33721")</f>
      </c>
      <c r="B288" s="4" t="s">
        <f>=HYPERLINK("https://leilaoonline.net/lote/detalhe/228810", "REBOQUE JULIETA; ANO 1988/1988; AZUL; COM HIDRO ROLL E MOTOR. - FR102409/FR70307/FR72606. - LOC. DIAMANTE")</f>
      </c>
      <c r="C288" s="4" t="inlineStr">
        <is>
          <t>Vendido</t>
        </is>
      </c>
      <c r="D288" s="4" t="inlineStr">
        <is>
          <t>9</t>
        </is>
      </c>
      <c r="E288" s="5" t="inlineStr">
        <is>
          <t>18.000,00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=HYPERLINK("https://leilaoonline.net/lote/detalhe/228801", "33722")</f>
      </c>
      <c r="B289" s="4" t="s">
        <f>=HYPERLINK("https://leilaoonline.net/lote/detalhe/228801", " ENLEIRADEIRA DE PALHA. - FR1013402. - LOC. DIAMANTE")</f>
      </c>
      <c r="C289" s="4" t="inlineStr">
        <is>
          <t>Vendido</t>
        </is>
      </c>
      <c r="D289" s="4" t="inlineStr">
        <is>
          <t>14</t>
        </is>
      </c>
      <c r="E289" s="5" t="inlineStr">
        <is>
          <t>3.300,00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=HYPERLINK("https://leilaoonline.net/lote/detalhe/228790", "33723")</f>
      </c>
      <c r="B290" s="4" t="s">
        <f>=HYPERLINK("https://leilaoonline.net/lote/detalhe/228790", "CULTIVADOR. - S/FR. - LOC. DIAMANTE")</f>
      </c>
      <c r="C290" s="4" t="inlineStr">
        <is>
          <t>Vendido</t>
        </is>
      </c>
      <c r="D290" s="4" t="inlineStr">
        <is>
          <t>8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=HYPERLINK("https://leilaoonline.net/lote/detalhe/228787", "33724")</f>
      </c>
      <c r="B291" s="4" t="s">
        <f>=HYPERLINK("https://leilaoonline.net/lote/detalhe/228787", "CULTIVADOR. - FR103390. - LOC. DIAMANTE")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2.400,00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=HYPERLINK("https://leilaoonline.net/lote/detalhe/228818", "33725")</f>
      </c>
      <c r="B292" s="4" t="s">
        <f>=HYPERLINK("https://leilaoonline.net/lote/detalhe/228818", "CULTIVADOR JUMIL. - FR74026. - LOC. DIAMANTE")</f>
      </c>
      <c r="C292" s="4" t="inlineStr">
        <is>
          <t>Vendido</t>
        </is>
      </c>
      <c r="D292" s="4" t="inlineStr">
        <is>
          <t>2</t>
        </is>
      </c>
      <c r="E292" s="5" t="inlineStr">
        <is>
          <t>2.500,00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=HYPERLINK("https://leilaoonline.net/lote/detalhe/228799", "33726")</f>
      </c>
      <c r="B293" s="4" t="s">
        <f>=HYPERLINK("https://leilaoonline.net/lote/detalhe/228799", "CULTIVADOR JUMIL. - FR103956. - LOC. DIAMANTE")</f>
      </c>
      <c r="C293" s="4" t="inlineStr">
        <is>
          <t>Vendido</t>
        </is>
      </c>
      <c r="D293" s="4" t="inlineStr">
        <is>
          <t>2</t>
        </is>
      </c>
      <c r="E293" s="5" t="inlineStr">
        <is>
          <t>2.500,00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=HYPERLINK("https://leilaoonline.net/lote/detalhe/228813", "33727")</f>
      </c>
      <c r="B294" s="4" t="s">
        <f>=HYPERLINK("https://leilaoonline.net/lote/detalhe/228813", "REBOQUE FNV FRUEHAUF RCR; ANO 1981/1981; AZUL; COM CARRETEL HIDRO ROLL. - FR139670/FR139805. - LOC. DIAMANTE")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11.000,00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=HYPERLINK("https://leilaoonline.net/lote/detalhe/228792", "33728")</f>
      </c>
      <c r="B295" s="4" t="s">
        <f>=HYPERLINK("https://leilaoonline.net/lote/detalhe/228792", "REBOQUE USICAMP RCI E1E1 8200; ANO 2006/2006; AZUL; COM CARRETEL HIRDRO ROLL E MOTOR. - FR102424/FR88603/FR72609. - LOC. DIAMANTE")</f>
      </c>
      <c r="C295" s="4" t="inlineStr">
        <is>
          <t>Vendido</t>
        </is>
      </c>
      <c r="D295" s="4" t="inlineStr">
        <is>
          <t>9</t>
        </is>
      </c>
      <c r="E295" s="5" t="inlineStr">
        <is>
          <t>18.000,00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=HYPERLINK("https://leilaoonline.net/lote/detalhe/228785", "33729")</f>
      </c>
      <c r="B296" s="4" t="s">
        <f>=HYPERLINK("https://leilaoonline.net/lote/detalhe/228785", "REBOQUE SERMATEC CI; ANO 1993/1993; LARANJA; COM CARRETEL E MOTOR. - FR247707/FR247713. - LOC. DIAMANTE")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=HYPERLINK("https://leilaoonline.net/lote/detalhe/228800", "33730")</f>
      </c>
      <c r="B297" s="4" t="s">
        <f>=HYPERLINK("https://leilaoonline.net/lote/detalhe/228800", "REBOQUE RODOVIARIA RQ CI HI; ANO 1992/1992; VERDE. - FR173847. - LOC. UNIVALEM")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=HYPERLINK("https://leilaoonline.net/lote/detalhe/228830", "33731")</f>
      </c>
      <c r="B298" s="4" t="s">
        <f>=HYPERLINK("https://leilaoonline.net/lote/detalhe/228830", "REBOQUE RANDON RQ CA; ANO 2002/2002; VERDE. - FR173880. - LOC. UNIVALEM 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=HYPERLINK("https://leilaoonline.net/lote/detalhe/228831", "33732")</f>
      </c>
      <c r="B299" s="4" t="s">
        <f>=HYPERLINK("https://leilaoonline.net/lote/detalhe/228831", "2 SUCATAS DE MOTO BOMBAS. - FR173458. - LOC. UNIVALEM")</f>
      </c>
      <c r="C299" s="4" t="inlineStr">
        <is>
          <t>Não vendido</t>
        </is>
      </c>
      <c r="D299" s="4" t="inlineStr">
        <is>
          <t>27</t>
        </is>
      </c>
      <c r="E299" s="5" t="inlineStr">
        <is>
          <t>7.700,00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=HYPERLINK("https://leilaoonline.net/lote/detalhe/228829", "33733")</f>
      </c>
      <c r="B300" s="4" t="s">
        <f>=HYPERLINK("https://leilaoonline.net/lote/detalhe/228829", " TRATOR JOHN DEERE 7715 4X4; ANO 2009. - FR115541. - LOC. UNIVALEM")</f>
      </c>
      <c r="C300" s="4" t="inlineStr">
        <is>
          <t>Vendido</t>
        </is>
      </c>
      <c r="D300" s="4" t="inlineStr">
        <is>
          <t>63</t>
        </is>
      </c>
      <c r="E300" s="5" t="inlineStr">
        <is>
          <t>88.000,00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=HYPERLINK("https://leilaoonline.net/lote/detalhe/228789", "33734")</f>
      </c>
      <c r="B301" s="4" t="s">
        <f>=HYPERLINK("https://leilaoonline.net/lote/detalhe/228789", "TRATOR VALTRA BH210I HIFLOW; ANO 2015. - FR18060. - LOC. UNIVALEM")</f>
      </c>
      <c r="C301" s="4" t="inlineStr">
        <is>
          <t>Vendido</t>
        </is>
      </c>
      <c r="D301" s="4" t="inlineStr">
        <is>
          <t>126</t>
        </is>
      </c>
      <c r="E301" s="5" t="inlineStr">
        <is>
          <t>163.000,00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=HYPERLINK("https://leilaoonline.net/lote/detalhe/229244", "33735")</f>
      </c>
      <c r="B302" s="4" t="s">
        <f>=HYPERLINK("https://leilaoonline.net/lote/detalhe/229244", "CAMINHÃO VOLKSWAGEN 26.220 EURO3 WORKER; ANO 2010/2010; BRANCO. (CARROCERIA TANQUE) - FR72518. - LOC. UNIVALEM")</f>
      </c>
      <c r="C302" s="4" t="inlineStr">
        <is>
          <t>Vendido</t>
        </is>
      </c>
      <c r="D302" s="4" t="inlineStr">
        <is>
          <t>122</t>
        </is>
      </c>
      <c r="E302" s="5" t="inlineStr">
        <is>
          <t>161.000,00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=HYPERLINK("https://leilaoonline.net/lote/detalhe/229238", "33737")</f>
      </c>
      <c r="B303" s="4" t="s">
        <f>=HYPERLINK("https://leilaoonline.net/lote/detalhe/229238", " CAMINHÃO VOLKSWAGEN 15.180 EURO3 WORKER; ANO 2010/2010; BRANCO. (CARROCEERIA BAÚ OFICINA) - FR81483. - LOC. UNIVALEM")</f>
      </c>
      <c r="C303" s="4" t="inlineStr">
        <is>
          <t>Vendido</t>
        </is>
      </c>
      <c r="D303" s="4" t="inlineStr">
        <is>
          <t>92</t>
        </is>
      </c>
      <c r="E303" s="5" t="inlineStr">
        <is>
          <t>138.000,00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=HYPERLINK("https://leilaoonline.net/lote/detalhe/229232", "33738")</f>
      </c>
      <c r="B304" s="4" t="s">
        <f>=HYPERLINK("https://leilaoonline.net/lote/detalhe/229232", "CAMINHÃO VOLKSWAGEN 26.220 EURO3 WORKER; ANO 2010/2010; BRANCO. - FR81497. - LOC. UNIVALEM ")</f>
      </c>
      <c r="C304" s="4" t="inlineStr">
        <is>
          <t>Vendido</t>
        </is>
      </c>
      <c r="D304" s="4" t="inlineStr">
        <is>
          <t>70</t>
        </is>
      </c>
      <c r="E304" s="5" t="inlineStr">
        <is>
          <t>156.000,00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=HYPERLINK("https://leilaoonline.net/lote/detalhe/229245", "33739")</f>
      </c>
      <c r="B305" s="4" t="s">
        <f>=HYPERLINK("https://leilaoonline.net/lote/detalhe/229245", " CAMINHÃO VOLKSWAGEN 26.280 CRM 6X4; ANO 2012/2013; BRANCO. - FR81312. - LOC. UNIVALEM ")</f>
      </c>
      <c r="C305" s="4" t="inlineStr">
        <is>
          <t>Lote retirado</t>
        </is>
      </c>
      <c r="D305" s="4" t="inlineStr">
        <is>
          <t>4</t>
        </is>
      </c>
      <c r="E305" s="5" t="inlineStr">
        <is>
          <t>43.000,00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=HYPERLINK("https://leilaoonline.net/lote/detalhe/228828", "33740")</f>
      </c>
      <c r="B306" s="4" t="s">
        <f>=HYPERLINK("https://leilaoonline.net/lote/detalhe/228828", "TANQUE DE AÇO CARBONO APROX. 30.000 LTS. - S/FR. - LOC. UNIVALEM")</f>
      </c>
      <c r="C306" s="4" t="inlineStr">
        <is>
          <t>Não vendido</t>
        </is>
      </c>
      <c r="D306" s="4" t="inlineStr">
        <is>
          <t>25</t>
        </is>
      </c>
      <c r="E306" s="5" t="inlineStr">
        <is>
          <t>5.300,00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=HYPERLINK("https://leilaoonline.net/lote/detalhe/228832", "33741")</f>
      </c>
      <c r="B307" s="4" t="s">
        <f>=HYPERLINK("https://leilaoonline.net/lote/detalhe/228832", "GAIOLA COM APROX. 40 CILINDROS DE OXIGÊNIO/ACETILENO. - S/FR. - LOC. UNIVALEM")</f>
      </c>
      <c r="C307" s="4" t="inlineStr">
        <is>
          <t>Vendido</t>
        </is>
      </c>
      <c r="D307" s="4" t="inlineStr">
        <is>
          <t>83</t>
        </is>
      </c>
      <c r="E307" s="5" t="inlineStr">
        <is>
          <t>28.600,00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=HYPERLINK("https://leilaoonline.net/lote/detalhe/228803", "33742")</f>
      </c>
      <c r="B308" s="4" t="s">
        <f>=HYPERLINK("https://leilaoonline.net/lote/detalhe/228803", " APROX. 20 SUCATAS DE MOTORES DIVERSOS. - S/FR. - LOC. UNIVALEM ")</f>
      </c>
      <c r="C308" s="4" t="inlineStr">
        <is>
          <t>Vendido</t>
        </is>
      </c>
      <c r="D308" s="4" t="inlineStr">
        <is>
          <t>35</t>
        </is>
      </c>
      <c r="E308" s="5" t="inlineStr">
        <is>
          <t>13.400,00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=HYPERLINK("https://leilaoonline.net/lote/detalhe/228827", "33799")</f>
      </c>
      <c r="B309" s="4" t="s">
        <f>=HYPERLINK("https://leilaoonline.net/lote/detalhe/228827", " SUCATA DE MOTO BOMBA / CHASSI DE DOLLY (VENDA SEM DOCUMENTO) - FR56933/FR81820. - LOC. UNIVALEM")</f>
      </c>
      <c r="C309" s="4" t="inlineStr">
        <is>
          <t>Vendido</t>
        </is>
      </c>
      <c r="D309" s="4" t="inlineStr">
        <is>
          <t>10</t>
        </is>
      </c>
      <c r="E309" s="5" t="inlineStr">
        <is>
          <t>4.300,00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=HYPERLINK("https://leilaoonline.net/lote/detalhe/229513", "33800")</f>
      </c>
      <c r="B310" s="4" t="s">
        <f>=HYPERLINK("https://leilaoonline.net/lote/detalhe/229513", "PÁ CARREGADEIRA VOLVO L110 TRACBEL; ANO 2004. - FR13002032. - LOC. SANTA ELISA")</f>
      </c>
      <c r="C310" s="4" t="inlineStr">
        <is>
          <t>Não vendido</t>
        </is>
      </c>
      <c r="D310" s="4" t="inlineStr">
        <is>
          <t>75</t>
        </is>
      </c>
      <c r="E310" s="5" t="inlineStr">
        <is>
          <t>120.000,00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=HYPERLINK("https://leilaoonline.net/lote/detalhe/229504", "33801")</f>
      </c>
      <c r="B311" s="4" t="s">
        <f>=HYPERLINK("https://leilaoonline.net/lote/detalhe/229504", "REBOQUE RANDON RQ CA; ANO 2007/2007; AZUL. - FR14004078. - LOC. SANTA ELISA")</f>
      </c>
      <c r="C311" s="4" t="inlineStr">
        <is>
          <t>Vendido</t>
        </is>
      </c>
      <c r="D311" s="4" t="inlineStr">
        <is>
          <t>10</t>
        </is>
      </c>
      <c r="E311" s="5" t="inlineStr">
        <is>
          <t>24.000,00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=HYPERLINK("https://leilaoonline.net/lote/detalhe/229501", "33802")</f>
      </c>
      <c r="B312" s="4" t="s">
        <f>=HYPERLINK("https://leilaoonline.net/lote/detalhe/229501", "REBOQUE RANDON RQ CA; ANO 2007/2007; AZUL. - FR14004081. - LOC. SANTA ELISA")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21.000,00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=HYPERLINK("https://leilaoonline.net/lote/detalhe/229520", "33803")</f>
      </c>
      <c r="B313" s="4" t="s">
        <f>=HYPERLINK("https://leilaoonline.net/lote/detalhe/229520", "REBOQUE RANDON RQ CA; ANO 2007/2007; AZUL. - FR14004079. - LOC. SANTA ELISA")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22.000,00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=HYPERLINK("https://leilaoonline.net/lote/detalhe/229509", "33804")</f>
      </c>
      <c r="B314" s="4" t="s">
        <f>=HYPERLINK("https://leilaoonline.net/lote/detalhe/229509", "REBOQUE RANDON RQ CA; ANO 2004/2004; AZUL. - FR14004244. - LOC. SANTA ELISA")</f>
      </c>
      <c r="C314" s="4" t="inlineStr">
        <is>
          <t>Vendido</t>
        </is>
      </c>
      <c r="D314" s="4" t="inlineStr">
        <is>
          <t>9</t>
        </is>
      </c>
      <c r="E314" s="5" t="inlineStr">
        <is>
          <t>23.000,00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=HYPERLINK("https://leilaoonline.net/lote/detalhe/229523", "33805")</f>
      </c>
      <c r="B315" s="4" t="s">
        <f>=HYPERLINK("https://leilaoonline.net/lote/detalhe/229523", "REBOQUE RANDON RQ CA; ANO 2007/2007; AZUL. - FR14004073. - LOC. SANTA ELISA")</f>
      </c>
      <c r="C315" s="4" t="inlineStr">
        <is>
          <t>Vendido</t>
        </is>
      </c>
      <c r="D315" s="4" t="inlineStr">
        <is>
          <t>11</t>
        </is>
      </c>
      <c r="E315" s="5" t="inlineStr">
        <is>
          <t>25.000,00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=HYPERLINK("https://leilaoonline.net/lote/detalhe/229527", "33806")</f>
      </c>
      <c r="B316" s="4" t="s">
        <f>=HYPERLINK("https://leilaoonline.net/lote/detalhe/229527", "REBOQUE RANDON RQ CA; ANO 2004/2004; AZUL. - FR14004265. - LOC. SANTA ELISA")</f>
      </c>
      <c r="C316" s="4" t="inlineStr">
        <is>
          <t>Vendido</t>
        </is>
      </c>
      <c r="D316" s="4" t="inlineStr">
        <is>
          <t>9</t>
        </is>
      </c>
      <c r="E316" s="5" t="inlineStr">
        <is>
          <t>23.000,00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=HYPERLINK("https://leilaoonline.net/lote/detalhe/229510", "33807")</f>
      </c>
      <c r="B317" s="4" t="s">
        <f>=HYPERLINK("https://leilaoonline.net/lote/detalhe/229510", "REBOQUE RANDON RQ CA; ANO 2007/2007; AZUL. - FR14004076. - LOC. SANTA ELISA")</f>
      </c>
      <c r="C317" s="4" t="inlineStr">
        <is>
          <t>Vendido</t>
        </is>
      </c>
      <c r="D317" s="4" t="inlineStr">
        <is>
          <t>10</t>
        </is>
      </c>
      <c r="E317" s="5" t="inlineStr">
        <is>
          <t>24.000,00</t>
        </is>
      </c>
      <c r="F317" s="4" t="inlineStr">
        <is>
          <t>1000.00</t>
        </is>
      </c>
    </row>
    <row collapsed="false" customFormat="false" customHeight="false" hidden="false" ht="12.1" outlineLevel="0" r="318">
      <c r="A318" s="5" t="s">
        <f>=HYPERLINK("https://leilaoonline.net/lote/detalhe/229514", "33808")</f>
      </c>
      <c r="B318" s="4" t="s">
        <f>=HYPERLINK("https://leilaoonline.net/lote/detalhe/229514", "REBOQUE CAÇAMBA BASCULANTE RANDON SR BA; ANO 2004/2004; AZUL. - FR14004011. - LOC. SANTA ELISA")</f>
      </c>
      <c r="C318" s="4" t="inlineStr">
        <is>
          <t>Não vendido</t>
        </is>
      </c>
      <c r="D318" s="4" t="inlineStr">
        <is>
          <t>109</t>
        </is>
      </c>
      <c r="E318" s="5" t="inlineStr">
        <is>
          <t>78.500,00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=HYPERLINK("https://leilaoonline.net/lote/detalhe/229498", "33809")</f>
      </c>
      <c r="B319" s="4" t="s">
        <f>=HYPERLINK("https://leilaoonline.net/lote/detalhe/229498", "REBOQUE RANDON RQ CA; ANO 2007/2007; AZUL. - FR14004082. - LOC. SANTA ELISA")</f>
      </c>
      <c r="C319" s="4" t="inlineStr">
        <is>
          <t>Vendido</t>
        </is>
      </c>
      <c r="D319" s="4" t="inlineStr">
        <is>
          <t>8</t>
        </is>
      </c>
      <c r="E319" s="5" t="inlineStr">
        <is>
          <t>22.000,00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=HYPERLINK("https://leilaoonline.net/lote/detalhe/229524", "33810")</f>
      </c>
      <c r="B320" s="4" t="s">
        <f>=HYPERLINK("https://leilaoonline.net/lote/detalhe/229524", "REBOQUE RANDON RQ CA; ANO 2004/2004; AZUL. - FR14004254. - LOC. SANTA ELISA")</f>
      </c>
      <c r="C320" s="4" t="inlineStr">
        <is>
          <t>Vendido</t>
        </is>
      </c>
      <c r="D320" s="4" t="inlineStr">
        <is>
          <t>9</t>
        </is>
      </c>
      <c r="E320" s="5" t="inlineStr">
        <is>
          <t>23.000,00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=HYPERLINK("https://leilaoonline.net/lote/detalhe/229530", "33811")</f>
      </c>
      <c r="B321" s="4" t="s">
        <f>=HYPERLINK("https://leilaoonline.net/lote/detalhe/229530", "REBOQUE RANDON RQ CA; ANO 2007/2007; AZUL. - FR14004080. - LOC. SANTA ELISA")</f>
      </c>
      <c r="C321" s="4" t="inlineStr">
        <is>
          <t>Vendido</t>
        </is>
      </c>
      <c r="D321" s="4" t="inlineStr">
        <is>
          <t>7</t>
        </is>
      </c>
      <c r="E321" s="5" t="inlineStr">
        <is>
          <t>21.000,00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=HYPERLINK("https://leilaoonline.net/lote/detalhe/229508", "33812")</f>
      </c>
      <c r="B322" s="4" t="s">
        <f>=HYPERLINK("https://leilaoonline.net/lote/detalhe/229508", "PLANTADORA DE CANA DMB PCP 6000. - FR41705. - LOC. SANTA ELISA")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=HYPERLINK("https://leilaoonline.net/lote/detalhe/229532", "33813")</f>
      </c>
      <c r="B323" s="4" t="s">
        <f>=HYPERLINK("https://leilaoonline.net/lote/detalhe/229532", "REBOQUE ÁREA DE VIVÊNCIA  RODOVIARIA RQ TP AG; ANO 1990/1990; BRANCO. - FR11004319. - LOC. MB")</f>
      </c>
      <c r="C323" s="4" t="inlineStr">
        <is>
          <t>Vendido</t>
        </is>
      </c>
      <c r="D323" s="4" t="inlineStr">
        <is>
          <t>14</t>
        </is>
      </c>
      <c r="E323" s="5" t="inlineStr">
        <is>
          <t>13.000,00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=HYPERLINK("https://leilaoonline.net/lote/detalhe/229505", "33814")</f>
      </c>
      <c r="B324" s="4" t="s">
        <f>=HYPERLINK("https://leilaoonline.net/lote/detalhe/229505", "DOLLY PARA CARRETA MCA JOST; ANO 2004. - FR11003066. - LOC. MB")</f>
      </c>
      <c r="C324" s="4" t="inlineStr">
        <is>
          <t>Não vendido</t>
        </is>
      </c>
      <c r="D324" s="4" t="inlineStr">
        <is>
          <t>19</t>
        </is>
      </c>
      <c r="E324" s="5" t="inlineStr">
        <is>
          <t>14.000,00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=HYPERLINK("https://leilaoonline.net/lote/detalhe/229518", "33815")</f>
      </c>
      <c r="B325" s="4" t="s">
        <f>=HYPERLINK("https://leilaoonline.net/lote/detalhe/229518", "DOLLY RANDON; ANO 1999. - FR11003037. - LOC. MB")</f>
      </c>
      <c r="C325" s="4" t="inlineStr">
        <is>
          <t>Não vendido</t>
        </is>
      </c>
      <c r="D325" s="4" t="inlineStr">
        <is>
          <t>16</t>
        </is>
      </c>
      <c r="E325" s="5" t="inlineStr">
        <is>
          <t>13.500,00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=HYPERLINK("https://leilaoonline.net/lote/detalhe/229516", "33816")</f>
      </c>
      <c r="B326" s="4" t="s">
        <f>=HYPERLINK("https://leilaoonline.net/lote/detalhe/229516", "PLANTADORA DE CANA DMB PCP 6000; ANO 2015. (VENDA SEM PNEUS) - FR11003760. - LOC. VALE DO ROSÁRIO")</f>
      </c>
      <c r="C326" s="4" t="inlineStr">
        <is>
          <t>Não vendido</t>
        </is>
      </c>
      <c r="D326" s="4" t="inlineStr">
        <is>
          <t>3</t>
        </is>
      </c>
      <c r="E326" s="5" t="inlineStr">
        <is>
          <t>12.000,00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=HYPERLINK("https://leilaoonline.net/lote/detalhe/229506", "33817")</f>
      </c>
      <c r="B327" s="4" t="s">
        <f>=HYPERLINK("https://leilaoonline.net/lote/detalhe/229506", "PLANTADORA DE CANA DMB PCP 6000. (VENDA SEM PNEUS) - FR11004363. - LOC. VALE DO ROSÁRIO")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10.000,00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=HYPERLINK("https://leilaoonline.net/lote/detalhe/229522", "33818")</f>
      </c>
      <c r="B328" s="4" t="s">
        <f>=HYPERLINK("https://leilaoonline.net/lote/detalhe/229522", "NIVELADORA DE SOLO TATU MARCHESAN LTDA 5000; ANO 2014. - FR11003755. - LOC. VALE DO ROSÁRIO")</f>
      </c>
      <c r="C328" s="4" t="inlineStr">
        <is>
          <t>Vendido</t>
        </is>
      </c>
      <c r="D328" s="4" t="inlineStr">
        <is>
          <t>142</t>
        </is>
      </c>
      <c r="E328" s="5" t="inlineStr">
        <is>
          <t>23.400,00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=HYPERLINK("https://leilaoonline.net/lote/detalhe/229531", "33819")</f>
      </c>
      <c r="B329" s="4" t="s">
        <f>=HYPERLINK("https://leilaoonline.net/lote/detalhe/229531", "REBOQUE RODOVIARIA; ANO 1985/1985; AZUL; COM HIDROROLL ROLÃO. - FR11005015. - LOC. VALE DO ROSÁRIO")</f>
      </c>
      <c r="C329" s="4" t="inlineStr">
        <is>
          <t>Vendido</t>
        </is>
      </c>
      <c r="D329" s="4" t="inlineStr">
        <is>
          <t>5</t>
        </is>
      </c>
      <c r="E329" s="5" t="inlineStr">
        <is>
          <t>14.000,00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=HYPERLINK("https://leilaoonline.net/lote/detalhe/229511", "33820")</f>
      </c>
      <c r="B330" s="4" t="s">
        <f>=HYPERLINK("https://leilaoonline.net/lote/detalhe/229511", "GRADE DESTORROADORA TATU 2014 E CHASSI DE DESTORROADORA TATU. - FR1103675/FR11003752. - LOC. VALE DO ROSARIO")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13.700,00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=HYPERLINK("https://leilaoonline.net/lote/detalhe/229499", "33821")</f>
      </c>
      <c r="B331" s="4" t="s">
        <f>=HYPERLINK("https://leilaoonline.net/lote/detalhe/229499", "SUBSOLADOR COM 5 DISCOS; ANO 1999; E 5 JOGOS DE DISCOS DE ARADO. - FR11003337. - LOC. VALE DO ROSÁRIO")</f>
      </c>
      <c r="C331" s="4" t="inlineStr">
        <is>
          <t>Vendido</t>
        </is>
      </c>
      <c r="D331" s="4" t="inlineStr">
        <is>
          <t>72</t>
        </is>
      </c>
      <c r="E331" s="5" t="inlineStr">
        <is>
          <t>26.000,00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=HYPERLINK("https://leilaoonline.net/lote/detalhe/229526", "33822")</f>
      </c>
      <c r="B332" s="4" t="s">
        <f>=HYPERLINK("https://leilaoonline.net/lote/detalhe/229526", " 4 EIXOS DE ARADO. - S/FR. - LOC. VALE DO ROSÁRIO")</f>
      </c>
      <c r="C332" s="4" t="inlineStr">
        <is>
          <t>Vendido</t>
        </is>
      </c>
      <c r="D332" s="4" t="inlineStr">
        <is>
          <t>42</t>
        </is>
      </c>
      <c r="E332" s="5" t="inlineStr">
        <is>
          <t>16.900,00</t>
        </is>
      </c>
      <c r="F332" s="4" t="inlineStr">
        <is>
          <t>500.00</t>
        </is>
      </c>
    </row>
    <row collapsed="false" customFormat="false" customHeight="false" hidden="false" ht="12.1" outlineLevel="0" r="333">
      <c r="A333" s="5" t="s">
        <f>=HYPERLINK("https://leilaoonline.net/lote/detalhe/229528", "33823")</f>
      </c>
      <c r="B333" s="4" t="s">
        <f>=HYPERLINK("https://leilaoonline.net/lote/detalhe/229528", "PREPARADOR DE SOLO PENTA LIPOW. - FR11003758. - LOC. VALE DO ROSÁRIO")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1.500,00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=HYPERLINK("https://leilaoonline.net/lote/detalhe/229533", "33824")</f>
      </c>
      <c r="B334" s="4" t="s">
        <f>=HYPERLINK("https://leilaoonline.net/lote/detalhe/229533", "CULTIVADOR COM 1 TANQUE DMB. - S/FR. - LOC. VALE DO ROSÁRIO")</f>
      </c>
      <c r="C334" s="4" t="inlineStr">
        <is>
          <t>Vendido</t>
        </is>
      </c>
      <c r="D334" s="4" t="inlineStr">
        <is>
          <t>14</t>
        </is>
      </c>
      <c r="E334" s="5" t="inlineStr">
        <is>
          <t>2.800,00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=HYPERLINK("https://leilaoonline.net/lote/detalhe/229500", "33825")</f>
      </c>
      <c r="B335" s="4" t="s">
        <f>=HYPERLINK("https://leilaoonline.net/lote/detalhe/229500", "REBOQUE PRANCHA USICAMP RCI E1E1 8200; ANO 2005/2005; AMARELO. - FR11004407. - LOC. VALE DO ROSÁRIO")</f>
      </c>
      <c r="C335" s="4" t="inlineStr">
        <is>
          <t>Lote retirado</t>
        </is>
      </c>
      <c r="D335" s="4" t="inlineStr">
        <is>
          <t>0</t>
        </is>
      </c>
      <c r="E335" s="5" t="inlineStr">
        <is>
          <t>10.000,00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=HYPERLINK("https://leilaoonline.net/lote/detalhe/229515", "33826")</f>
      </c>
      <c r="B336" s="4" t="s">
        <f>=HYPERLINK("https://leilaoonline.net/lote/detalhe/229515", "REBOQUE TECTRAN RCM F1F1; ANO 1995/1995; VERDE. - FR11004058. - LOC. VALE DO ROSÁRIO")</f>
      </c>
      <c r="C336" s="4" t="inlineStr">
        <is>
          <t>Vendido</t>
        </is>
      </c>
      <c r="D336" s="4" t="inlineStr">
        <is>
          <t>2</t>
        </is>
      </c>
      <c r="E336" s="5" t="inlineStr">
        <is>
          <t>11.000,00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=HYPERLINK("https://leilaoonline.net/lote/detalhe/229519", "33827")</f>
      </c>
      <c r="B337" s="4" t="s">
        <f>=HYPERLINK("https://leilaoonline.net/lote/detalhe/229519", "REBOQUE RODOVIARIA RQ CI PR; ANO 1994/1994; VERDE; COM ÁREA DE VIVÊNCIA DE 8 LUGARES. - FR11004038. - LOC. VALE DO ROSÁRIO")</f>
      </c>
      <c r="C337" s="4" t="inlineStr">
        <is>
          <t>Vendido</t>
        </is>
      </c>
      <c r="D337" s="4" t="inlineStr">
        <is>
          <t>5</t>
        </is>
      </c>
      <c r="E337" s="5" t="inlineStr">
        <is>
          <t>14.000,00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=HYPERLINK("https://leilaoonline.net/lote/detalhe/229502", "33828")</f>
      </c>
      <c r="B338" s="4" t="s">
        <f>=HYPERLINK("https://leilaoonline.net/lote/detalhe/229502", "REBOQUE RODOVIARIA RQ CI PR; ANO 1989/1989; VERDE; COM HIDROROLL MCA IRRIGABRASIL-TURBOMAQ. - FR11004010. - LOC. VALE DO ROSÁRIO")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11.000,00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=HYPERLINK("https://leilaoonline.net/lote/detalhe/229529", "33829")</f>
      </c>
      <c r="B339" s="4" t="s">
        <f>=HYPERLINK("https://leilaoonline.net/lote/detalhe/229529", "SEMI REBOQUE TANQUE FACCHINI SRF BT; ANO 2006/2006; CINZA; COM DOLLY FACCHINI RE DL; ANO 2006/2006; CINZA. - FR7044081. - LOC. VALE DO ROSÁRIO")</f>
      </c>
      <c r="C339" s="4" t="inlineStr">
        <is>
          <t>Não vendido</t>
        </is>
      </c>
      <c r="D339" s="4" t="inlineStr">
        <is>
          <t>44</t>
        </is>
      </c>
      <c r="E339" s="5" t="inlineStr">
        <is>
          <t>75.000,00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=HYPERLINK("https://leilaoonline.net/lote/detalhe/229507", "33830")</f>
      </c>
      <c r="B340" s="4" t="s">
        <f>=HYPERLINK("https://leilaoonline.net/lote/detalhe/229507", "CARRETA SERVIÇOS DIVERSOS; ANO 1990. - FR11003088. - LOC. VALE DO ROSÁRIO")</f>
      </c>
      <c r="C340" s="4" t="inlineStr">
        <is>
          <t>Vendido</t>
        </is>
      </c>
      <c r="D340" s="4" t="inlineStr">
        <is>
          <t>17</t>
        </is>
      </c>
      <c r="E340" s="5" t="inlineStr">
        <is>
          <t>5.000,00</t>
        </is>
      </c>
      <c r="F340" s="4" t="inlineStr">
        <is>
          <t>500.00</t>
        </is>
      </c>
    </row>
    <row collapsed="false" customFormat="false" customHeight="false" hidden="false" ht="12.1" outlineLevel="0" r="341">
      <c r="A341" s="5" t="s">
        <f>=HYPERLINK("https://leilaoonline.net/lote/detalhe/229521", "33831")</f>
      </c>
      <c r="B341" s="4" t="s">
        <f>=HYPERLINK("https://leilaoonline.net/lote/detalhe/229521", "REBOQUE RODOVIARIA; ANO 1987/1987; AZUL; COM HIDROROLL E BOMBA. - FR11005012. - LOC. VALE DO ROSÁRIO")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12.000,00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=HYPERLINK("https://leilaoonline.net/lote/detalhe/229517", "33832")</f>
      </c>
      <c r="B342" s="4" t="s">
        <f>=HYPERLINK("https://leilaoonline.net/lote/detalhe/229517", "REBOQUE RODOVIARIA RQ CI PR; ANO 1992/1992; VERDE; COM ROLÃO HIDROROLL IRRIGABRASIL- FR11004018/FR11005033. - LOC. VALE DO ROSÁRIO")</f>
      </c>
      <c r="C342" s="4" t="inlineStr">
        <is>
          <t>Vendido</t>
        </is>
      </c>
      <c r="D342" s="4" t="inlineStr">
        <is>
          <t>2</t>
        </is>
      </c>
      <c r="E342" s="5" t="inlineStr">
        <is>
          <t>11.000,00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=HYPERLINK("https://leilaoonline.net/lote/detalhe/229512", "33833")</f>
      </c>
      <c r="B343" s="4" t="s">
        <f>=HYPERLINK("https://leilaoonline.net/lote/detalhe/229512", "CARRETA DISTRIBUIDORA DE TORTA FILTRO E ADUBO DMB; ANO 2016. - FR11003810. - LOC. MB")</f>
      </c>
      <c r="C343" s="4" t="inlineStr">
        <is>
          <t>Não vendido</t>
        </is>
      </c>
      <c r="D343" s="4" t="inlineStr">
        <is>
          <t>2</t>
        </is>
      </c>
      <c r="E343" s="5" t="inlineStr">
        <is>
          <t>5.500,00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=HYPERLINK("https://leilaoonline.net/lote/detalhe/229503", "33834")</f>
      </c>
      <c r="B344" s="4" t="s">
        <f>=HYPERLINK("https://leilaoonline.net/lote/detalhe/229503", "CARRETA DISTRIBUIDORA DE TORTA FILTRO E ADUBO DMB PCP 6000. - S/FR. - LOC. MB")</f>
      </c>
      <c r="C344" s="4" t="inlineStr">
        <is>
          <t>Não vendido</t>
        </is>
      </c>
      <c r="D344" s="4" t="inlineStr">
        <is>
          <t>2</t>
        </is>
      </c>
      <c r="E344" s="5" t="inlineStr">
        <is>
          <t>5.500,00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=HYPERLINK("https://leilaoonline.net/lote/detalhe/229525", "33835")</f>
      </c>
      <c r="B345" s="4" t="s">
        <f>=HYPERLINK("https://leilaoonline.net/lote/detalhe/229525", "REBOQUE RODOVIARIA RQ CI PR; ANO 1994/1994; VERDE; COM TANQUE. - S/FR. - LOC. MB")</f>
      </c>
      <c r="C345" s="4" t="inlineStr">
        <is>
          <t>Vendido</t>
        </is>
      </c>
      <c r="D345" s="4" t="inlineStr">
        <is>
          <t>10</t>
        </is>
      </c>
      <c r="E345" s="5" t="inlineStr">
        <is>
          <t>21.000,00</t>
        </is>
      </c>
      <c r="F3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2026-04-03T18:34:14.00Z</dcterms:created>
  <dc:creator>Tellks Tecnologia</dc:creator>
  <cp:revision>0</cp:revision>
</cp:coreProperties>
</file>