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17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PRENSAS, MOTORES, TORNOS, SERRAS E MAIS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03/05/2024 10:00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Guilherme O Rossi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=HYPERLINK("https://leilaoonline.net/lote/detalhe/226226", "000")</f>
      </c>
      <c r="B11" s="4" t="s">
        <f>=HYPERLINK("https://leilaoonline.net/lote/detalhe/226226", "MISTURADOR TIPO RIBOMBLENDER EM AÇO INOX CAPACIDADE 3.000 LITROS")</f>
      </c>
      <c r="C11" s="4" t="inlineStr">
        <is>
          <t>Não vendido</t>
        </is>
      </c>
      <c r="D11" s="4" t="inlineStr">
        <is>
          <t>0</t>
        </is>
      </c>
      <c r="E11" s="5" t="inlineStr">
        <is>
          <t>90.000,00</t>
        </is>
      </c>
      <c r="F11" s="4" t="inlineStr">
        <is>
          <t>500.00</t>
        </is>
      </c>
    </row>
    <row collapsed="false" customFormat="false" customHeight="false" hidden="false" ht="12.1" outlineLevel="0" r="12">
      <c r="A12" s="5" t="s">
        <f>=HYPERLINK("https://leilaoonline.net/lote/detalhe/223519", "001")</f>
      </c>
      <c r="B12" s="4" t="s">
        <f>=HYPERLINK("https://leilaoonline.net/lote/detalhe/223519", " MOINHO MARTELO TIGRE LE 53; C/ MOTOR ELÉT. WEG 75 CV")</f>
      </c>
      <c r="C12" s="4" t="inlineStr">
        <is>
          <t>Não vendido</t>
        </is>
      </c>
      <c r="D12" s="4" t="inlineStr">
        <is>
          <t>0</t>
        </is>
      </c>
      <c r="E12" s="5" t="inlineStr">
        <is>
          <t>20.000,00</t>
        </is>
      </c>
      <c r="F12" s="4" t="inlineStr">
        <is>
          <t>1000.00</t>
        </is>
      </c>
    </row>
    <row collapsed="false" customFormat="false" customHeight="false" hidden="false" ht="12.1" outlineLevel="0" r="13">
      <c r="A13" s="5" t="s">
        <f>=HYPERLINK("https://leilaoonline.net/lote/detalhe/223483", "002")</f>
      </c>
      <c r="B13" s="4" t="s">
        <f>=HYPERLINK("https://leilaoonline.net/lote/detalhe/223483", " 1 REDUTOR FALK 2100Y2-B, REL. 1:9 P/ MOTOR DE 100 CV; 1 REDUTOR CESTARI HD4/14, REL. 1:29,6; 1 REDUTOR FLENDER H3SH11B, REL. 1:33 P/ MOTOR DE 150 CV")</f>
      </c>
      <c r="C13" s="4" t="inlineStr">
        <is>
          <t>Não vendido</t>
        </is>
      </c>
      <c r="D13" s="4" t="inlineStr">
        <is>
          <t>0</t>
        </is>
      </c>
      <c r="E13" s="5" t="inlineStr">
        <is>
          <t>15.000,00</t>
        </is>
      </c>
      <c r="F13" s="4" t="inlineStr">
        <is>
          <t>500.00</t>
        </is>
      </c>
    </row>
    <row collapsed="false" customFormat="false" customHeight="false" hidden="false" ht="12.1" outlineLevel="0" r="14">
      <c r="A14" s="5" t="s">
        <f>=HYPERLINK("https://leilaoonline.net/lote/detalhe/223439", "003")</f>
      </c>
      <c r="B14" s="4" t="s">
        <f>=HYPERLINK("https://leilaoonline.net/lote/detalhe/223439", " IMPRESSORA HP DESIGNJET 8000 S")</f>
      </c>
      <c r="C14" s="4" t="inlineStr">
        <is>
          <t>Não vendido</t>
        </is>
      </c>
      <c r="D14" s="4" t="inlineStr">
        <is>
          <t>0</t>
        </is>
      </c>
      <c r="E14" s="5" t="inlineStr">
        <is>
          <t>4.500,00</t>
        </is>
      </c>
      <c r="F14" s="4" t="inlineStr">
        <is>
          <t>200.00</t>
        </is>
      </c>
    </row>
    <row collapsed="false" customFormat="false" customHeight="false" hidden="false" ht="12.1" outlineLevel="0" r="15">
      <c r="A15" s="5" t="s">
        <f>=HYPERLINK("https://leilaoonline.net/lote/detalhe/223442", "004")</f>
      </c>
      <c r="B15" s="4" t="s">
        <f>=HYPERLINK("https://leilaoonline.net/lote/detalhe/223442", " MOTORREDUTOR FLENDER C/ MOTOR SIEMENS DE 40 CV")</f>
      </c>
      <c r="C15" s="4" t="inlineStr">
        <is>
          <t>Não vendido</t>
        </is>
      </c>
      <c r="D15" s="4" t="inlineStr">
        <is>
          <t>0</t>
        </is>
      </c>
      <c r="E15" s="5" t="inlineStr">
        <is>
          <t>10.200,00</t>
        </is>
      </c>
      <c r="F15" s="4" t="inlineStr">
        <is>
          <t>200.00</t>
        </is>
      </c>
    </row>
    <row collapsed="false" customFormat="false" customHeight="false" hidden="false" ht="12.1" outlineLevel="0" r="16">
      <c r="A16" s="5" t="s">
        <f>=HYPERLINK("https://leilaoonline.net/lote/detalhe/223440", "005")</f>
      </c>
      <c r="B16" s="4" t="s">
        <f>=HYPERLINK("https://leilaoonline.net/lote/detalhe/223440", " MISTURADOR EM AÇO INOX, PESO: 700 KG")</f>
      </c>
      <c r="C16" s="4" t="inlineStr">
        <is>
          <t>Não vendido</t>
        </is>
      </c>
      <c r="D16" s="4" t="inlineStr">
        <is>
          <t>0</t>
        </is>
      </c>
      <c r="E16" s="5" t="inlineStr">
        <is>
          <t>13.000,00</t>
        </is>
      </c>
      <c r="F16" s="4" t="inlineStr">
        <is>
          <t>250.00</t>
        </is>
      </c>
    </row>
    <row collapsed="false" customFormat="false" customHeight="false" hidden="false" ht="12.1" outlineLevel="0" r="17">
      <c r="A17" s="5" t="s">
        <f>=HYPERLINK("https://leilaoonline.net/lote/detalhe/223468", "006")</f>
      </c>
      <c r="B17" s="4" t="s">
        <f>=HYPERLINK("https://leilaoonline.net/lote/detalhe/223468", " Máquina para gelar água")</f>
      </c>
      <c r="C17" s="4" t="inlineStr">
        <is>
          <t>Não vendido</t>
        </is>
      </c>
      <c r="D17" s="4" t="inlineStr">
        <is>
          <t>0</t>
        </is>
      </c>
      <c r="E17" s="5" t="inlineStr">
        <is>
          <t>6.800,00</t>
        </is>
      </c>
      <c r="F17" s="4" t="inlineStr">
        <is>
          <t>200.00</t>
        </is>
      </c>
    </row>
    <row collapsed="false" customFormat="false" customHeight="false" hidden="false" ht="12.1" outlineLevel="0" r="18">
      <c r="A18" s="5" t="s">
        <f>=HYPERLINK("https://leilaoonline.net/lote/detalhe/223496", "007")</f>
      </c>
      <c r="B18" s="4" t="s">
        <f>=HYPERLINK("https://leilaoonline.net/lote/detalhe/223496", " APROX. 35 ROSCAS TRANPORTADORAS DIVERSAS")</f>
      </c>
      <c r="C18" s="4" t="inlineStr">
        <is>
          <t>Não vendido</t>
        </is>
      </c>
      <c r="D18" s="4" t="inlineStr">
        <is>
          <t>0</t>
        </is>
      </c>
      <c r="E18" s="5" t="inlineStr">
        <is>
          <t>25.000,00</t>
        </is>
      </c>
      <c r="F18" s="4" t="inlineStr">
        <is>
          <t>500.00</t>
        </is>
      </c>
    </row>
    <row collapsed="false" customFormat="false" customHeight="false" hidden="false" ht="12.1" outlineLevel="0" r="19">
      <c r="A19" s="5" t="s">
        <f>=HYPERLINK("https://leilaoonline.net/lote/detalhe/223469", "008")</f>
      </c>
      <c r="B19" s="4" t="s">
        <f>=HYPERLINK("https://leilaoonline.net/lote/detalhe/223469", " Máquina para gelar água ")</f>
      </c>
      <c r="C19" s="4" t="inlineStr">
        <is>
          <t>Não vendido</t>
        </is>
      </c>
      <c r="D19" s="4" t="inlineStr">
        <is>
          <t>0</t>
        </is>
      </c>
      <c r="E19" s="5" t="inlineStr">
        <is>
          <t>7.550,00</t>
        </is>
      </c>
      <c r="F19" s="4" t="inlineStr">
        <is>
          <t>200.00</t>
        </is>
      </c>
    </row>
    <row collapsed="false" customFormat="false" customHeight="false" hidden="false" ht="12.1" outlineLevel="0" r="20">
      <c r="A20" s="5" t="s">
        <f>=HYPERLINK("https://leilaoonline.net/lote/detalhe/223482", "009")</f>
      </c>
      <c r="B20" s="4" t="s">
        <f>=HYPERLINK("https://leilaoonline.net/lote/detalhe/223482", " 1 REDUTOR CESTARI, REL. 1:44 P/ MOTOR DE APROX. 200 CV E 1 REDUTOR TRANSMOTÉCNICA H1217, REL. 1:12 P/ MOTOR DE APROX. 150 CV")</f>
      </c>
      <c r="C20" s="4" t="inlineStr">
        <is>
          <t>Não vendido</t>
        </is>
      </c>
      <c r="D20" s="4" t="inlineStr">
        <is>
          <t>0</t>
        </is>
      </c>
      <c r="E20" s="5" t="inlineStr">
        <is>
          <t>20.000,00</t>
        </is>
      </c>
      <c r="F20" s="4" t="inlineStr">
        <is>
          <t>250.00</t>
        </is>
      </c>
    </row>
    <row collapsed="false" customFormat="false" customHeight="false" hidden="false" ht="12.1" outlineLevel="0" r="21">
      <c r="A21" s="5" t="s">
        <f>=HYPERLINK("https://leilaoonline.net/lote/detalhe/223443", "010")</f>
      </c>
      <c r="B21" s="4" t="s">
        <f>=HYPERLINK("https://leilaoonline.net/lote/detalhe/223443", " GELADEIRA EM AÇO INOX")</f>
      </c>
      <c r="C21" s="4" t="inlineStr">
        <is>
          <t>Não vendido</t>
        </is>
      </c>
      <c r="D21" s="4" t="inlineStr">
        <is>
          <t>0</t>
        </is>
      </c>
      <c r="E21" s="5" t="inlineStr">
        <is>
          <t>2.000,00</t>
        </is>
      </c>
      <c r="F21" s="4" t="inlineStr">
        <is>
          <t>200.00</t>
        </is>
      </c>
    </row>
    <row collapsed="false" customFormat="false" customHeight="false" hidden="false" ht="12.1" outlineLevel="0" r="22">
      <c r="A22" s="5" t="s">
        <f>=HYPERLINK("https://leilaoonline.net/lote/detalhe/223438", "011")</f>
      </c>
      <c r="B22" s="4" t="s">
        <f>=HYPERLINK("https://leilaoonline.net/lote/detalhe/223438", " SECADOR DE AR, PRESSÃO DE DESCARGA: 16 BAR, ANO: 2000")</f>
      </c>
      <c r="C22" s="4" t="inlineStr">
        <is>
          <t>Não vendido</t>
        </is>
      </c>
      <c r="D22" s="4" t="inlineStr">
        <is>
          <t>0</t>
        </is>
      </c>
      <c r="E22" s="5" t="inlineStr">
        <is>
          <t>3.900,00</t>
        </is>
      </c>
      <c r="F22" s="4" t="inlineStr">
        <is>
          <t>200.00</t>
        </is>
      </c>
    </row>
    <row collapsed="false" customFormat="false" customHeight="false" hidden="false" ht="12.1" outlineLevel="0" r="23">
      <c r="A23" s="5" t="s">
        <f>=HYPERLINK("https://leilaoonline.net/lote/detalhe/223484", "012")</f>
      </c>
      <c r="B23" s="4" t="s">
        <f>=HYPERLINK("https://leilaoonline.net/lote/detalhe/223484", " 1 REDUTOR TRANSMOTÉCNICA H1310, REL. 1:800 E 1 REDUTOR S/ ESPECIFICAÇÕES")</f>
      </c>
      <c r="C23" s="4" t="inlineStr">
        <is>
          <t>Não vendido</t>
        </is>
      </c>
      <c r="D23" s="4" t="inlineStr">
        <is>
          <t>0</t>
        </is>
      </c>
      <c r="E23" s="5" t="inlineStr">
        <is>
          <t>15.000,00</t>
        </is>
      </c>
      <c r="F23" s="4" t="inlineStr">
        <is>
          <t>250.00</t>
        </is>
      </c>
    </row>
    <row collapsed="false" customFormat="false" customHeight="false" hidden="false" ht="12.1" outlineLevel="0" r="24">
      <c r="A24" s="5" t="s">
        <f>=HYPERLINK("https://leilaoonline.net/lote/detalhe/223538", "013")</f>
      </c>
      <c r="B24" s="4" t="s">
        <f>=HYPERLINK("https://leilaoonline.net/lote/detalhe/223538", " TANQUE EM AÇO INOX, CAP. 7000 L")</f>
      </c>
      <c r="C24" s="4" t="inlineStr">
        <is>
          <t>Não vendido</t>
        </is>
      </c>
      <c r="D24" s="4" t="inlineStr">
        <is>
          <t>0</t>
        </is>
      </c>
      <c r="E24" s="5" t="inlineStr">
        <is>
          <t>15.000,00</t>
        </is>
      </c>
      <c r="F24" s="4" t="inlineStr">
        <is>
          <t>200.00</t>
        </is>
      </c>
    </row>
    <row collapsed="false" customFormat="false" customHeight="false" hidden="false" ht="12.1" outlineLevel="0" r="25">
      <c r="A25" s="5" t="s">
        <f>=HYPERLINK("https://leilaoonline.net/lote/detalhe/223441", "015")</f>
      </c>
      <c r="B25" s="4" t="s">
        <f>=HYPERLINK("https://leilaoonline.net/lote/detalhe/223441", " TANQUE EM AÇO CARBONO C/ SERPENTINA E EIXO EM AÇO INOX, CAP. 30000 L")</f>
      </c>
      <c r="C25" s="4" t="inlineStr">
        <is>
          <t>Lote retirado</t>
        </is>
      </c>
      <c r="D25" s="4" t="inlineStr">
        <is>
          <t>0</t>
        </is>
      </c>
      <c r="E25" s="5" t="inlineStr">
        <is>
          <t>15.000,00</t>
        </is>
      </c>
      <c r="F25" s="4" t="inlineStr">
        <is>
          <t>200.00</t>
        </is>
      </c>
    </row>
    <row collapsed="false" customFormat="false" customHeight="false" hidden="false" ht="12.1" outlineLevel="0" r="26">
      <c r="A26" s="5" t="s">
        <f>=HYPERLINK("https://leilaoonline.net/lote/detalhe/223470", "016")</f>
      </c>
      <c r="B26" s="4" t="s">
        <f>=HYPERLINK("https://leilaoonline.net/lote/detalhe/223470", "Peneira Vibratória")</f>
      </c>
      <c r="C26" s="4" t="inlineStr">
        <is>
          <t>Não vendido</t>
        </is>
      </c>
      <c r="D26" s="4" t="inlineStr">
        <is>
          <t>0</t>
        </is>
      </c>
      <c r="E26" s="5" t="inlineStr">
        <is>
          <t>20.000,00</t>
        </is>
      </c>
      <c r="F26" s="4" t="inlineStr">
        <is>
          <t>200.00</t>
        </is>
      </c>
    </row>
    <row collapsed="false" customFormat="false" customHeight="false" hidden="false" ht="12.1" outlineLevel="0" r="27">
      <c r="A27" s="5" t="s">
        <f>=HYPERLINK("https://leilaoonline.net/lote/detalhe/223471", "017")</f>
      </c>
      <c r="B27" s="4" t="s">
        <f>=HYPERLINK("https://leilaoonline.net/lote/detalhe/223471", "Peneira Vibratória ( 1.200 diâmetro x 510 de altura ) para indústrias de alimentos - completa com motovibradores  e valvulas rotativas em aço inox - com funil alimentador ( 1.200 diâmetro (boca) x 2.500 altura)")</f>
      </c>
      <c r="C27" s="4" t="inlineStr">
        <is>
          <t>Não vendido</t>
        </is>
      </c>
      <c r="D27" s="4" t="inlineStr">
        <is>
          <t>0</t>
        </is>
      </c>
      <c r="E27" s="5" t="inlineStr">
        <is>
          <t>20.000,00</t>
        </is>
      </c>
      <c r="F27" s="4" t="inlineStr">
        <is>
          <t>200.00</t>
        </is>
      </c>
    </row>
    <row collapsed="false" customFormat="false" customHeight="false" hidden="false" ht="12.1" outlineLevel="0" r="28">
      <c r="A28" s="5" t="s">
        <f>=HYPERLINK("https://leilaoonline.net/lote/detalhe/223472", "018")</f>
      </c>
      <c r="B28" s="4" t="s">
        <f>=HYPERLINK("https://leilaoonline.net/lote/detalhe/223472", "Peneira Vibratória ( 1.200 diâmetro x 510 de altura ) para indústrias de alimentos - completa com motovibradores  e valvulas rotativas em aço inox - com funil alimentador ( 1.200 diâmetro (boca) x 2.500 altura)")</f>
      </c>
      <c r="C28" s="4" t="inlineStr">
        <is>
          <t>Não vendido</t>
        </is>
      </c>
      <c r="D28" s="4" t="inlineStr">
        <is>
          <t>0</t>
        </is>
      </c>
      <c r="E28" s="5" t="inlineStr">
        <is>
          <t>20.000,00</t>
        </is>
      </c>
      <c r="F28" s="4" t="inlineStr">
        <is>
          <t>200.00</t>
        </is>
      </c>
    </row>
    <row collapsed="false" customFormat="false" customHeight="false" hidden="false" ht="12.1" outlineLevel="0" r="29">
      <c r="A29" s="5" t="s">
        <f>=HYPERLINK("https://leilaoonline.net/lote/detalhe/223473", "019")</f>
      </c>
      <c r="B29" s="4" t="s">
        <f>=HYPERLINK("https://leilaoonline.net/lote/detalhe/223473", "Peneira Vibratória ( 1.200 diâmetro x 510 de altura ) para indústrias de alimentos - completa com motovibradores  e valvulas rotativas em aço inox - com funil alimentador ( 1.200 diâmetro (boca) x 2.500 altura)")</f>
      </c>
      <c r="C29" s="4" t="inlineStr">
        <is>
          <t>Não vendido</t>
        </is>
      </c>
      <c r="D29" s="4" t="inlineStr">
        <is>
          <t>0</t>
        </is>
      </c>
      <c r="E29" s="5" t="inlineStr">
        <is>
          <t>20.000,00</t>
        </is>
      </c>
      <c r="F29" s="4" t="inlineStr">
        <is>
          <t>200.00</t>
        </is>
      </c>
    </row>
    <row collapsed="false" customFormat="false" customHeight="false" hidden="false" ht="12.1" outlineLevel="0" r="30">
      <c r="A30" s="5" t="s">
        <f>=HYPERLINK("https://leilaoonline.net/lote/detalhe/223474", "020")</f>
      </c>
      <c r="B30" s="4" t="s">
        <f>=HYPERLINK("https://leilaoonline.net/lote/detalhe/223474", "Peneira Vibratória ( 1.200 diâmetro x 510 de altura ) para indústrias de alimentos - completa com motovibradores  e valvulas rotativas em aço inox - com funil alimentador ( 1.200 diâmetro (boca) x 2.500 altura)")</f>
      </c>
      <c r="C30" s="4" t="inlineStr">
        <is>
          <t>Não vendido</t>
        </is>
      </c>
      <c r="D30" s="4" t="inlineStr">
        <is>
          <t>0</t>
        </is>
      </c>
      <c r="E30" s="5" t="inlineStr">
        <is>
          <t>20.000,00</t>
        </is>
      </c>
      <c r="F30" s="4" t="inlineStr">
        <is>
          <t>200.00</t>
        </is>
      </c>
    </row>
    <row collapsed="false" customFormat="false" customHeight="false" hidden="false" ht="12.1" outlineLevel="0" r="31">
      <c r="A31" s="5" t="s">
        <f>=HYPERLINK("https://leilaoonline.net/lote/detalhe/223497", "021")</f>
      </c>
      <c r="B31" s="4" t="s">
        <f>=HYPERLINK("https://leilaoonline.net/lote/detalhe/223497", " 5 EXAUSTORES AR BRASIL COM MOTOR ELÉTRICO 25 CV")</f>
      </c>
      <c r="C31" s="4" t="inlineStr">
        <is>
          <t>Não vendido</t>
        </is>
      </c>
      <c r="D31" s="4" t="inlineStr">
        <is>
          <t>0</t>
        </is>
      </c>
      <c r="E31" s="5" t="inlineStr">
        <is>
          <t>15.000,00</t>
        </is>
      </c>
      <c r="F31" s="4" t="inlineStr">
        <is>
          <t>250.00</t>
        </is>
      </c>
    </row>
    <row collapsed="false" customFormat="false" customHeight="false" hidden="false" ht="12.1" outlineLevel="0" r="32">
      <c r="A32" s="5" t="s">
        <f>=HYPERLINK("https://leilaoonline.net/lote/detalhe/223494", "022")</f>
      </c>
      <c r="B32" s="4" t="s">
        <f>=HYPERLINK("https://leilaoonline.net/lote/detalhe/223494", " REDUTOR CESTARI, REL. 1:14 P/ MOTOR DE APROX. 300 CV")</f>
      </c>
      <c r="C32" s="4" t="inlineStr">
        <is>
          <t>Não vendido</t>
        </is>
      </c>
      <c r="D32" s="4" t="inlineStr">
        <is>
          <t>0</t>
        </is>
      </c>
      <c r="E32" s="5" t="inlineStr">
        <is>
          <t>15.000,00</t>
        </is>
      </c>
      <c r="F32" s="4" t="inlineStr">
        <is>
          <t>250.00</t>
        </is>
      </c>
    </row>
    <row collapsed="false" customFormat="false" customHeight="false" hidden="false" ht="12.1" outlineLevel="0" r="33">
      <c r="A33" s="5" t="s">
        <f>=HYPERLINK("https://leilaoonline.net/lote/detalhe/223393", "023")</f>
      </c>
      <c r="B33" s="4" t="s">
        <f>=HYPERLINK("https://leilaoonline.net/lote/detalhe/223393", " MOINHO DE BOLAS, CAP. 2000 KG")</f>
      </c>
      <c r="C33" s="4" t="inlineStr">
        <is>
          <t>Não vendido</t>
        </is>
      </c>
      <c r="D33" s="4" t="inlineStr">
        <is>
          <t>0</t>
        </is>
      </c>
      <c r="E33" s="5" t="inlineStr">
        <is>
          <t>15.000,00</t>
        </is>
      </c>
      <c r="F33" s="4" t="inlineStr">
        <is>
          <t>200.00</t>
        </is>
      </c>
    </row>
    <row collapsed="false" customFormat="false" customHeight="false" hidden="false" ht="12.1" outlineLevel="0" r="34">
      <c r="A34" s="5" t="s">
        <f>=HYPERLINK("https://leilaoonline.net/lote/detalhe/223383", "024")</f>
      </c>
      <c r="B34" s="4" t="s">
        <f>=HYPERLINK("https://leilaoonline.net/lote/detalhe/223383", " REDUTOR FALK, REL. 1:7 P/ MOTOR DE APROX. 100 CV E 1 REDUTOR CESTARI, REL. 1:120 P/ MOTOR DE APROX. 15 CV")</f>
      </c>
      <c r="C34" s="4" t="inlineStr">
        <is>
          <t>Lote retirado</t>
        </is>
      </c>
      <c r="D34" s="4" t="inlineStr">
        <is>
          <t>0</t>
        </is>
      </c>
      <c r="E34" s="5" t="inlineStr">
        <is>
          <t>15.000,00</t>
        </is>
      </c>
      <c r="F34" s="4" t="inlineStr">
        <is>
          <t>250.00</t>
        </is>
      </c>
    </row>
    <row collapsed="false" customFormat="false" customHeight="false" hidden="false" ht="12.1" outlineLevel="0" r="35">
      <c r="A35" s="5" t="s">
        <f>=HYPERLINK("https://leilaoonline.net/lote/detalhe/223486", "026")</f>
      </c>
      <c r="B35" s="4" t="s">
        <f>=HYPERLINK("https://leilaoonline.net/lote/detalhe/223486", " REDUTOR, REL. 1:7 P/ MOTOR DE APROX. 300 CV")</f>
      </c>
      <c r="C35" s="4" t="inlineStr">
        <is>
          <t>Não vendido</t>
        </is>
      </c>
      <c r="D35" s="4" t="inlineStr">
        <is>
          <t>0</t>
        </is>
      </c>
      <c r="E35" s="5" t="inlineStr">
        <is>
          <t>15.000,00</t>
        </is>
      </c>
      <c r="F35" s="4" t="inlineStr">
        <is>
          <t>250.00</t>
        </is>
      </c>
    </row>
    <row collapsed="false" customFormat="false" customHeight="false" hidden="false" ht="12.1" outlineLevel="0" r="36">
      <c r="A36" s="5" t="s">
        <f>=HYPERLINK("https://leilaoonline.net/lote/detalhe/223453", "027")</f>
      </c>
      <c r="B36" s="4" t="s">
        <f>=HYPERLINK("https://leilaoonline.net/lote/detalhe/223453", " PRENSA HIDRÁULICA; CAP. 60 T; DIM. DA MESA: 1,6X1 M")</f>
      </c>
      <c r="C36" s="4" t="inlineStr">
        <is>
          <t>Não vendido</t>
        </is>
      </c>
      <c r="D36" s="4" t="inlineStr">
        <is>
          <t>0</t>
        </is>
      </c>
      <c r="E36" s="5" t="inlineStr">
        <is>
          <t>10.000,00</t>
        </is>
      </c>
      <c r="F36" s="4" t="inlineStr">
        <is>
          <t>250.00</t>
        </is>
      </c>
    </row>
    <row collapsed="false" customFormat="false" customHeight="false" hidden="false" ht="12.1" outlineLevel="0" r="37">
      <c r="A37" s="5" t="s">
        <f>=HYPERLINK("https://leilaoonline.net/lote/detalhe/223444", "036")</f>
      </c>
      <c r="B37" s="4" t="s">
        <f>=HYPERLINK("https://leilaoonline.net/lote/detalhe/223444", "[ LANCES POR QUILO ]   APROX. 20 T DE TUBOS MECÂNICOS DIVERSOS EM AÇO CARBONO")</f>
      </c>
      <c r="C37" s="4" t="inlineStr">
        <is>
          <t>Lote retirado</t>
        </is>
      </c>
      <c r="D37" s="4" t="inlineStr">
        <is>
          <t>0</t>
        </is>
      </c>
      <c r="E37" s="5" t="inlineStr">
        <is>
          <t>3,95</t>
        </is>
      </c>
      <c r="F37" s="4" t="inlineStr">
        <is>
          <t>0.20</t>
        </is>
      </c>
    </row>
    <row collapsed="false" customFormat="false" customHeight="false" hidden="false" ht="12.1" outlineLevel="0" r="38">
      <c r="A38" s="5" t="s">
        <f>=HYPERLINK("https://leilaoonline.net/lote/detalhe/223437", "038")</f>
      </c>
      <c r="B38" s="4" t="s">
        <f>=HYPERLINK("https://leilaoonline.net/lote/detalhe/223437", " FORNO TURBO ELÉTRICO GASTROMAQ")</f>
      </c>
      <c r="C38" s="4" t="inlineStr">
        <is>
          <t>Não vendido</t>
        </is>
      </c>
      <c r="D38" s="4" t="inlineStr">
        <is>
          <t>0</t>
        </is>
      </c>
      <c r="E38" s="5" t="inlineStr">
        <is>
          <t>6.000,00</t>
        </is>
      </c>
      <c r="F38" s="4" t="inlineStr">
        <is>
          <t>200.00</t>
        </is>
      </c>
    </row>
    <row collapsed="false" customFormat="false" customHeight="false" hidden="false" ht="12.1" outlineLevel="0" r="39">
      <c r="A39" s="5" t="s">
        <f>=HYPERLINK("https://leilaoonline.net/lote/detalhe/223432", "058")</f>
      </c>
      <c r="B39" s="4" t="s">
        <f>=HYPERLINK("https://leilaoonline.net/lote/detalhe/223432", " Forno a gás com três portas e bandejas")</f>
      </c>
      <c r="C39" s="4" t="inlineStr">
        <is>
          <t>Não vendido</t>
        </is>
      </c>
      <c r="D39" s="4" t="inlineStr">
        <is>
          <t>0</t>
        </is>
      </c>
      <c r="E39" s="5" t="inlineStr">
        <is>
          <t>2.000,00</t>
        </is>
      </c>
      <c r="F39" s="4" t="inlineStr">
        <is>
          <t>250.00</t>
        </is>
      </c>
    </row>
    <row collapsed="false" customFormat="false" customHeight="false" hidden="false" ht="12.1" outlineLevel="0" r="40">
      <c r="A40" s="5" t="s">
        <f>=HYPERLINK("https://leilaoonline.net/lote/detalhe/223436", "068")</f>
      </c>
      <c r="B40" s="4" t="s">
        <f>=HYPERLINK("https://leilaoonline.net/lote/detalhe/223436", " Tamboriador")</f>
      </c>
      <c r="C40" s="4" t="inlineStr">
        <is>
          <t>Não vendido</t>
        </is>
      </c>
      <c r="D40" s="4" t="inlineStr">
        <is>
          <t>0</t>
        </is>
      </c>
      <c r="E40" s="5" t="inlineStr">
        <is>
          <t>2.900,00</t>
        </is>
      </c>
      <c r="F40" s="4" t="inlineStr">
        <is>
          <t>250.00</t>
        </is>
      </c>
    </row>
    <row collapsed="false" customFormat="false" customHeight="false" hidden="false" ht="12.1" outlineLevel="0" r="41">
      <c r="A41" s="5" t="s">
        <f>=HYPERLINK("https://leilaoonline.net/lote/detalhe/223434", "069")</f>
      </c>
      <c r="B41" s="4" t="s">
        <f>=HYPERLINK("https://leilaoonline.net/lote/detalhe/223434", " 2 redutores duplos")</f>
      </c>
      <c r="C41" s="4" t="inlineStr">
        <is>
          <t>Não vendido</t>
        </is>
      </c>
      <c r="D41" s="4" t="inlineStr">
        <is>
          <t>0</t>
        </is>
      </c>
      <c r="E41" s="5" t="inlineStr">
        <is>
          <t>6.800,00</t>
        </is>
      </c>
      <c r="F41" s="4" t="inlineStr">
        <is>
          <t>250.00</t>
        </is>
      </c>
    </row>
    <row collapsed="false" customFormat="false" customHeight="false" hidden="false" ht="12.1" outlineLevel="0" r="42">
      <c r="A42" s="5" t="s">
        <f>=HYPERLINK("https://leilaoonline.net/lote/detalhe/223435", "070")</f>
      </c>
      <c r="B42" s="4" t="s">
        <f>=HYPERLINK("https://leilaoonline.net/lote/detalhe/223435", " Batedeira com tacho inox, perfecta curitiba")</f>
      </c>
      <c r="C42" s="4" t="inlineStr">
        <is>
          <t>Não vendido</t>
        </is>
      </c>
      <c r="D42" s="4" t="inlineStr">
        <is>
          <t>0</t>
        </is>
      </c>
      <c r="E42" s="5" t="inlineStr">
        <is>
          <t>6.000,00</t>
        </is>
      </c>
      <c r="F42" s="4" t="inlineStr">
        <is>
          <t>250.00</t>
        </is>
      </c>
    </row>
    <row collapsed="false" customFormat="false" customHeight="false" hidden="false" ht="12.1" outlineLevel="0" r="43">
      <c r="A43" s="5" t="s">
        <f>=HYPERLINK("https://leilaoonline.net/lote/detalhe/223381", "104")</f>
      </c>
      <c r="B43" s="4" t="s">
        <f>=HYPERLINK("https://leilaoonline.net/lote/detalhe/223381", " TROCADOR DE CALOR ALFA LAVAL TIPO: P14-R.B EM AÇO INOX")</f>
      </c>
      <c r="C43" s="4" t="inlineStr">
        <is>
          <t>Não vendido</t>
        </is>
      </c>
      <c r="D43" s="4" t="inlineStr">
        <is>
          <t>0</t>
        </is>
      </c>
      <c r="E43" s="5" t="inlineStr">
        <is>
          <t>6.900,00</t>
        </is>
      </c>
      <c r="F43" s="4" t="inlineStr">
        <is>
          <t>200.00</t>
        </is>
      </c>
    </row>
    <row collapsed="false" customFormat="false" customHeight="false" hidden="false" ht="12.1" outlineLevel="0" r="44">
      <c r="A44" s="5" t="s">
        <f>=HYPERLINK("https://leilaoonline.net/lote/detalhe/223384", "107")</f>
      </c>
      <c r="B44" s="4" t="s">
        <f>=HYPERLINK("https://leilaoonline.net/lote/detalhe/223384", " MÁQUINA P/ TINGIMENTO EM AÇO INOX, DIM. 1,5X0,9X0,8 M")</f>
      </c>
      <c r="C44" s="4" t="inlineStr">
        <is>
          <t>Não vendido</t>
        </is>
      </c>
      <c r="D44" s="4" t="inlineStr">
        <is>
          <t>0</t>
        </is>
      </c>
      <c r="E44" s="5" t="inlineStr">
        <is>
          <t>3.000,00</t>
        </is>
      </c>
      <c r="F44" s="4" t="inlineStr">
        <is>
          <t>200.00</t>
        </is>
      </c>
    </row>
    <row collapsed="false" customFormat="false" customHeight="false" hidden="false" ht="12.1" outlineLevel="0" r="45">
      <c r="A45" s="5" t="s">
        <f>=HYPERLINK("https://leilaoonline.net/lote/detalhe/223398", "108")</f>
      </c>
      <c r="B45" s="4" t="s">
        <f>=HYPERLINK("https://leilaoonline.net/lote/detalhe/223398", " TAMBOREADOR EM AÇO CARBONO, DIÂM. 0,8 E COMP. 1 M")</f>
      </c>
      <c r="C45" s="4" t="inlineStr">
        <is>
          <t>Não vendido</t>
        </is>
      </c>
      <c r="D45" s="4" t="inlineStr">
        <is>
          <t>0</t>
        </is>
      </c>
      <c r="E45" s="5" t="inlineStr">
        <is>
          <t>3.100,00</t>
        </is>
      </c>
      <c r="F45" s="4" t="inlineStr">
        <is>
          <t>200.00</t>
        </is>
      </c>
    </row>
    <row collapsed="false" customFormat="false" customHeight="false" hidden="false" ht="12.1" outlineLevel="0" r="46">
      <c r="A46" s="5" t="s">
        <f>=HYPERLINK("https://leilaoonline.net/lote/detalhe/223388", "111")</f>
      </c>
      <c r="B46" s="4" t="s">
        <f>=HYPERLINK("https://leilaoonline.net/lote/detalhe/223388", " TANQUE RETANGULAR EM AÇO INOX, CAP. 3000 L, DIM. 3,65X1,8X0,6 M")</f>
      </c>
      <c r="C46" s="4" t="inlineStr">
        <is>
          <t>Não vendido</t>
        </is>
      </c>
      <c r="D46" s="4" t="inlineStr">
        <is>
          <t>0</t>
        </is>
      </c>
      <c r="E46" s="5" t="inlineStr">
        <is>
          <t>12.500,00</t>
        </is>
      </c>
      <c r="F46" s="4" t="inlineStr">
        <is>
          <t>200.00</t>
        </is>
      </c>
    </row>
    <row collapsed="false" customFormat="false" customHeight="false" hidden="false" ht="12.1" outlineLevel="0" r="47">
      <c r="A47" s="5" t="s">
        <f>=HYPERLINK("https://leilaoonline.net/lote/detalhe/223386", "112")</f>
      </c>
      <c r="B47" s="4" t="s">
        <f>=HYPERLINK("https://leilaoonline.net/lote/detalhe/223386", " 2 CONTAINERS EM AÇO INOX. CAP. 1000 L, DIM. 1X1,15X0,85 M")</f>
      </c>
      <c r="C47" s="4" t="inlineStr">
        <is>
          <t>Não vendido</t>
        </is>
      </c>
      <c r="D47" s="4" t="inlineStr">
        <is>
          <t>0</t>
        </is>
      </c>
      <c r="E47" s="5" t="inlineStr">
        <is>
          <t>6.000,00</t>
        </is>
      </c>
      <c r="F47" s="4" t="inlineStr">
        <is>
          <t>200.00</t>
        </is>
      </c>
    </row>
    <row collapsed="false" customFormat="false" customHeight="false" hidden="false" ht="12.1" outlineLevel="0" r="48">
      <c r="A48" s="5" t="s">
        <f>=HYPERLINK("https://leilaoonline.net/lote/detalhe/223400", "119")</f>
      </c>
      <c r="B48" s="4" t="s">
        <f>=HYPERLINK("https://leilaoonline.net/lote/detalhe/223400", " EXTRUSORA PUGLIESE TIPO: A20, ANO: 1973")</f>
      </c>
      <c r="C48" s="4" t="inlineStr">
        <is>
          <t>Não vendido</t>
        </is>
      </c>
      <c r="D48" s="4" t="inlineStr">
        <is>
          <t>0</t>
        </is>
      </c>
      <c r="E48" s="5" t="inlineStr">
        <is>
          <t>10.000,00</t>
        </is>
      </c>
      <c r="F48" s="4" t="inlineStr">
        <is>
          <t>200.00</t>
        </is>
      </c>
    </row>
    <row collapsed="false" customFormat="false" customHeight="false" hidden="false" ht="12.1" outlineLevel="0" r="49">
      <c r="A49" s="5" t="s">
        <f>=HYPERLINK("https://leilaoonline.net/lote/detalhe/223382", "120")</f>
      </c>
      <c r="B49" s="4" t="s">
        <f>=HYPERLINK("https://leilaoonline.net/lote/detalhe/223382", " 1 TROCADOR DE CALOR ARTICA, ANO: 2001 E 1 TROCADOR DE CALOR ALFA LAVAL TIPO: A10-BFM, ANO: 1987")</f>
      </c>
      <c r="C49" s="4" t="inlineStr">
        <is>
          <t>Não vendido</t>
        </is>
      </c>
      <c r="D49" s="4" t="inlineStr">
        <is>
          <t>0</t>
        </is>
      </c>
      <c r="E49" s="5" t="inlineStr">
        <is>
          <t>6.000,00</t>
        </is>
      </c>
      <c r="F49" s="4" t="inlineStr">
        <is>
          <t>200.00</t>
        </is>
      </c>
    </row>
    <row collapsed="false" customFormat="false" customHeight="false" hidden="false" ht="12.1" outlineLevel="0" r="50">
      <c r="A50" s="5" t="s">
        <f>=HYPERLINK("https://leilaoonline.net/lote/detalhe/223399", "124")</f>
      </c>
      <c r="B50" s="4" t="s">
        <f>=HYPERLINK("https://leilaoonline.net/lote/detalhe/223399", " TORNO XERVITT. OBS.: FALTANDO PEÇAS")</f>
      </c>
      <c r="C50" s="4" t="inlineStr">
        <is>
          <t>Não vendido</t>
        </is>
      </c>
      <c r="D50" s="4" t="inlineStr">
        <is>
          <t>0</t>
        </is>
      </c>
      <c r="E50" s="5" t="inlineStr">
        <is>
          <t>4.000,00</t>
        </is>
      </c>
      <c r="F50" s="4" t="inlineStr">
        <is>
          <t>200.00</t>
        </is>
      </c>
    </row>
    <row collapsed="false" customFormat="false" customHeight="false" hidden="false" ht="12.1" outlineLevel="0" r="51">
      <c r="A51" s="5" t="s">
        <f>=HYPERLINK("https://leilaoonline.net/lote/detalhe/223385", "126")</f>
      </c>
      <c r="B51" s="4" t="s">
        <f>=HYPERLINK("https://leilaoonline.net/lote/detalhe/223385", " REDUTOR CESTARI HD10, REL. 1:49 P/ MOTOR DE APROX. 50 CV")</f>
      </c>
      <c r="C51" s="4" t="inlineStr">
        <is>
          <t>Não vendido</t>
        </is>
      </c>
      <c r="D51" s="4" t="inlineStr">
        <is>
          <t>0</t>
        </is>
      </c>
      <c r="E51" s="5" t="inlineStr">
        <is>
          <t>11.500,00</t>
        </is>
      </c>
      <c r="F51" s="4" t="inlineStr">
        <is>
          <t>200.00</t>
        </is>
      </c>
    </row>
    <row collapsed="false" customFormat="false" customHeight="false" hidden="false" ht="12.1" outlineLevel="0" r="52">
      <c r="A52" s="5" t="s">
        <f>=HYPERLINK("https://leilaoonline.net/lote/detalhe/223380", "127")</f>
      </c>
      <c r="B52" s="4" t="s">
        <f>=HYPERLINK("https://leilaoonline.net/lote/detalhe/223380", " COMPRESSOR PEG 40 PÉS, COM MOTOR ELÉTRICO 10 CV")</f>
      </c>
      <c r="C52" s="4" t="inlineStr">
        <is>
          <t>Não vendido</t>
        </is>
      </c>
      <c r="D52" s="4" t="inlineStr">
        <is>
          <t>0</t>
        </is>
      </c>
      <c r="E52" s="5" t="inlineStr">
        <is>
          <t>5.000,00</t>
        </is>
      </c>
      <c r="F52" s="4" t="inlineStr">
        <is>
          <t>200.00</t>
        </is>
      </c>
    </row>
    <row collapsed="false" customFormat="false" customHeight="false" hidden="false" ht="12.1" outlineLevel="0" r="53">
      <c r="A53" s="5" t="s">
        <f>=HYPERLINK("https://leilaoonline.net/lote/detalhe/223389", "129")</f>
      </c>
      <c r="B53" s="4" t="s">
        <f>=HYPERLINK("https://leilaoonline.net/lote/detalhe/223389", " BOMBA DE VÁCUO BNM TIPO: 20/50V, COM MOTOR ELÉTRICO 40 CV, ANO: 1998")</f>
      </c>
      <c r="C53" s="4" t="inlineStr">
        <is>
          <t>Não vendido</t>
        </is>
      </c>
      <c r="D53" s="4" t="inlineStr">
        <is>
          <t>0</t>
        </is>
      </c>
      <c r="E53" s="5" t="inlineStr">
        <is>
          <t>8.000,00</t>
        </is>
      </c>
      <c r="F53" s="4" t="inlineStr">
        <is>
          <t>200.00</t>
        </is>
      </c>
    </row>
    <row collapsed="false" customFormat="false" customHeight="false" hidden="false" ht="12.1" outlineLevel="0" r="54">
      <c r="A54" s="5" t="s">
        <f>=HYPERLINK("https://leilaoonline.net/lote/detalhe/223391", "134")</f>
      </c>
      <c r="B54" s="4" t="s">
        <f>=HYPERLINK("https://leilaoonline.net/lote/detalhe/223391", " 3 ALIMENTADORES VIBRATÓRIOS RNA TIPO: SRC-N630-1R, DIÂM. 850 MM")</f>
      </c>
      <c r="C54" s="4" t="inlineStr">
        <is>
          <t>Não vendido</t>
        </is>
      </c>
      <c r="D54" s="4" t="inlineStr">
        <is>
          <t>0</t>
        </is>
      </c>
      <c r="E54" s="5" t="inlineStr">
        <is>
          <t>10.000,00</t>
        </is>
      </c>
      <c r="F54" s="4" t="inlineStr">
        <is>
          <t>200.00</t>
        </is>
      </c>
    </row>
    <row collapsed="false" customFormat="false" customHeight="false" hidden="false" ht="12.1" outlineLevel="0" r="55">
      <c r="A55" s="5" t="s">
        <f>=HYPERLINK("https://leilaoonline.net/lote/detalhe/223392", "137")</f>
      </c>
      <c r="B55" s="4" t="s">
        <f>=HYPERLINK("https://leilaoonline.net/lote/detalhe/223392", " 2 TROCADORES DE CALOR ALFA LAVAL")</f>
      </c>
      <c r="C55" s="4" t="inlineStr">
        <is>
          <t>Não vendido</t>
        </is>
      </c>
      <c r="D55" s="4" t="inlineStr">
        <is>
          <t>0</t>
        </is>
      </c>
      <c r="E55" s="5" t="inlineStr">
        <is>
          <t>10.000,00</t>
        </is>
      </c>
      <c r="F55" s="4" t="inlineStr">
        <is>
          <t>200.00</t>
        </is>
      </c>
    </row>
    <row collapsed="false" customFormat="false" customHeight="false" hidden="false" ht="12.1" outlineLevel="0" r="56">
      <c r="A56" s="5" t="s">
        <f>=HYPERLINK("https://leilaoonline.net/lote/detalhe/223401", "139")</f>
      </c>
      <c r="B56" s="4" t="s">
        <f>=HYPERLINK("https://leilaoonline.net/lote/detalhe/223401", " PLAINA INVICTA TIPO: 5M")</f>
      </c>
      <c r="C56" s="4" t="inlineStr">
        <is>
          <t>Não vendido</t>
        </is>
      </c>
      <c r="D56" s="4" t="inlineStr">
        <is>
          <t>0</t>
        </is>
      </c>
      <c r="E56" s="5" t="inlineStr">
        <is>
          <t>4.100,00</t>
        </is>
      </c>
      <c r="F56" s="4" t="inlineStr">
        <is>
          <t>200.00</t>
        </is>
      </c>
    </row>
    <row collapsed="false" customFormat="false" customHeight="false" hidden="false" ht="12.1" outlineLevel="0" r="57">
      <c r="A57" s="5" t="s">
        <f>=HYPERLINK("https://leilaoonline.net/lote/detalhe/223408", "141")</f>
      </c>
      <c r="B57" s="4" t="s">
        <f>=HYPERLINK("https://leilaoonline.net/lote/detalhe/223408", " PRENSA P/ CALÇADOS")</f>
      </c>
      <c r="C57" s="4" t="inlineStr">
        <is>
          <t>Não vendido</t>
        </is>
      </c>
      <c r="D57" s="4" t="inlineStr">
        <is>
          <t>0</t>
        </is>
      </c>
      <c r="E57" s="5" t="inlineStr">
        <is>
          <t>3.100,00</t>
        </is>
      </c>
      <c r="F57" s="4" t="inlineStr">
        <is>
          <t>200.00</t>
        </is>
      </c>
    </row>
    <row collapsed="false" customFormat="false" customHeight="false" hidden="false" ht="12.1" outlineLevel="0" r="58">
      <c r="A58" s="5" t="s">
        <f>=HYPERLINK("https://leilaoonline.net/lote/detalhe/223407", "142")</f>
      </c>
      <c r="B58" s="4" t="s">
        <f>=HYPERLINK("https://leilaoonline.net/lote/detalhe/223407", " TORNO AUTOMÁTICO CVA Nº8")</f>
      </c>
      <c r="C58" s="4" t="inlineStr">
        <is>
          <t>Não vendido</t>
        </is>
      </c>
      <c r="D58" s="4" t="inlineStr">
        <is>
          <t>0</t>
        </is>
      </c>
      <c r="E58" s="5" t="inlineStr">
        <is>
          <t>5.000,00</t>
        </is>
      </c>
      <c r="F58" s="4" t="inlineStr">
        <is>
          <t>200.00</t>
        </is>
      </c>
    </row>
    <row collapsed="false" customFormat="false" customHeight="false" hidden="false" ht="12.1" outlineLevel="0" r="59">
      <c r="A59" s="5" t="s">
        <f>=HYPERLINK("https://leilaoonline.net/lote/detalhe/223387", "144")</f>
      </c>
      <c r="B59" s="4" t="s">
        <f>=HYPERLINK("https://leilaoonline.net/lote/detalhe/223387", " 1 MOTOVIBRADOR FRIEDRICH, POT. 4 KW E 1 MOTOVIBRADOR S/ ESPECIFICAÇÕES")</f>
      </c>
      <c r="C59" s="4" t="inlineStr">
        <is>
          <t>Não vendido</t>
        </is>
      </c>
      <c r="D59" s="4" t="inlineStr">
        <is>
          <t>0</t>
        </is>
      </c>
      <c r="E59" s="5" t="inlineStr">
        <is>
          <t>7.000,00</t>
        </is>
      </c>
      <c r="F59" s="4" t="inlineStr">
        <is>
          <t>200.00</t>
        </is>
      </c>
    </row>
    <row collapsed="false" customFormat="false" customHeight="false" hidden="false" ht="12.1" outlineLevel="0" r="60">
      <c r="A60" s="5" t="s">
        <f>=HYPERLINK("https://leilaoonline.net/lote/detalhe/223395", "145")</f>
      </c>
      <c r="B60" s="4" t="s">
        <f>=HYPERLINK("https://leilaoonline.net/lote/detalhe/223395", " COMPRESSOR DE AR ATLAS COPCO ZR3, COM MOTOR ELÉTRICO 125 CV")</f>
      </c>
      <c r="C60" s="4" t="inlineStr">
        <is>
          <t>Não vendido</t>
        </is>
      </c>
      <c r="D60" s="4" t="inlineStr">
        <is>
          <t>0</t>
        </is>
      </c>
      <c r="E60" s="5" t="inlineStr">
        <is>
          <t>13.000,00</t>
        </is>
      </c>
      <c r="F60" s="4" t="inlineStr">
        <is>
          <t>200.00</t>
        </is>
      </c>
    </row>
    <row collapsed="false" customFormat="false" customHeight="false" hidden="false" ht="12.1" outlineLevel="0" r="61">
      <c r="A61" s="5" t="s">
        <f>=HYPERLINK("https://leilaoonline.net/lote/detalhe/223411", "147")</f>
      </c>
      <c r="B61" s="4" t="s">
        <f>=HYPERLINK("https://leilaoonline.net/lote/detalhe/223411", " EXTRUSORA DE MASSA, DIM. 1,35X0,6 M")</f>
      </c>
      <c r="C61" s="4" t="inlineStr">
        <is>
          <t>Não vendido</t>
        </is>
      </c>
      <c r="D61" s="4" t="inlineStr">
        <is>
          <t>0</t>
        </is>
      </c>
      <c r="E61" s="5" t="inlineStr">
        <is>
          <t>4.000,00</t>
        </is>
      </c>
      <c r="F61" s="4" t="inlineStr">
        <is>
          <t>200.00</t>
        </is>
      </c>
    </row>
    <row collapsed="false" customFormat="false" customHeight="false" hidden="false" ht="12.1" outlineLevel="0" r="62">
      <c r="A62" s="5" t="s">
        <f>=HYPERLINK("https://leilaoonline.net/lote/detalhe/223420", "154")</f>
      </c>
      <c r="B62" s="4" t="s">
        <f>=HYPERLINK("https://leilaoonline.net/lote/detalhe/223420", " COMPRESSOR DE AR PEG C/ MOTOR DE 12,5 CV")</f>
      </c>
      <c r="C62" s="4" t="inlineStr">
        <is>
          <t>Não vendido</t>
        </is>
      </c>
      <c r="D62" s="4" t="inlineStr">
        <is>
          <t>0</t>
        </is>
      </c>
      <c r="E62" s="5" t="inlineStr">
        <is>
          <t>6.000,00</t>
        </is>
      </c>
      <c r="F62" s="4" t="inlineStr">
        <is>
          <t>200.00</t>
        </is>
      </c>
    </row>
    <row collapsed="false" customFormat="false" customHeight="false" hidden="false" ht="12.1" outlineLevel="0" r="63">
      <c r="A63" s="5" t="s">
        <f>=HYPERLINK("https://leilaoonline.net/lote/detalhe/223421", "155")</f>
      </c>
      <c r="B63" s="4" t="s">
        <f>=HYPERLINK("https://leilaoonline.net/lote/detalhe/223421", " SERRA DE FITA BALDAN SFC-3")</f>
      </c>
      <c r="C63" s="4" t="inlineStr">
        <is>
          <t>Não vendido</t>
        </is>
      </c>
      <c r="D63" s="4" t="inlineStr">
        <is>
          <t>0</t>
        </is>
      </c>
      <c r="E63" s="5" t="inlineStr">
        <is>
          <t>8.300,00</t>
        </is>
      </c>
      <c r="F63" s="4" t="inlineStr">
        <is>
          <t>250.00</t>
        </is>
      </c>
    </row>
    <row collapsed="false" customFormat="false" customHeight="false" hidden="false" ht="12.1" outlineLevel="0" r="64">
      <c r="A64" s="5" t="s">
        <f>=HYPERLINK("https://leilaoonline.net/lote/detalhe/223425", "163")</f>
      </c>
      <c r="B64" s="4" t="s">
        <f>=HYPERLINK("https://leilaoonline.net/lote/detalhe/223425", " 2 BATEDEIRAS INCO TIPO P18")</f>
      </c>
      <c r="C64" s="4" t="inlineStr">
        <is>
          <t>Não vendido</t>
        </is>
      </c>
      <c r="D64" s="4" t="inlineStr">
        <is>
          <t>0</t>
        </is>
      </c>
      <c r="E64" s="5" t="inlineStr">
        <is>
          <t>7.200,00</t>
        </is>
      </c>
      <c r="F64" s="4" t="inlineStr">
        <is>
          <t>200.00</t>
        </is>
      </c>
    </row>
    <row collapsed="false" customFormat="false" customHeight="false" hidden="false" ht="12.1" outlineLevel="0" r="65">
      <c r="A65" s="5" t="s">
        <f>=HYPERLINK("https://leilaoonline.net/lote/detalhe/223422", "180")</f>
      </c>
      <c r="B65" s="4" t="s">
        <f>=HYPERLINK("https://leilaoonline.net/lote/detalhe/223422", " FILTRO MANGA C/ 8 MANGAS")</f>
      </c>
      <c r="C65" s="4" t="inlineStr">
        <is>
          <t>Não vendido</t>
        </is>
      </c>
      <c r="D65" s="4" t="inlineStr">
        <is>
          <t>0</t>
        </is>
      </c>
      <c r="E65" s="5" t="inlineStr">
        <is>
          <t>3.000,00</t>
        </is>
      </c>
      <c r="F65" s="4" t="inlineStr">
        <is>
          <t>200.00</t>
        </is>
      </c>
    </row>
    <row collapsed="false" customFormat="false" customHeight="false" hidden="false" ht="12.1" outlineLevel="0" r="66">
      <c r="A66" s="5" t="s">
        <f>=HYPERLINK("https://leilaoonline.net/lote/detalhe/223428", "181")</f>
      </c>
      <c r="B66" s="4" t="s">
        <f>=HYPERLINK("https://leilaoonline.net/lote/detalhe/223428", " FURADEIRA DE COLUNA VARIA C/ MOTOR 2 ROTAÇÕES (RPM 840 A 3 CV/RPM 1680 A 5 CV)")</f>
      </c>
      <c r="C66" s="4" t="inlineStr">
        <is>
          <t>Não vendido</t>
        </is>
      </c>
      <c r="D66" s="4" t="inlineStr">
        <is>
          <t>0</t>
        </is>
      </c>
      <c r="E66" s="5" t="inlineStr">
        <is>
          <t>4.000,00</t>
        </is>
      </c>
      <c r="F66" s="4" t="inlineStr">
        <is>
          <t>200.00</t>
        </is>
      </c>
    </row>
    <row collapsed="false" customFormat="false" customHeight="false" hidden="false" ht="12.1" outlineLevel="0" r="67">
      <c r="A67" s="5" t="s">
        <f>=HYPERLINK("https://leilaoonline.net/lote/detalhe/223423", "182")</f>
      </c>
      <c r="B67" s="4" t="s">
        <f>=HYPERLINK("https://leilaoonline.net/lote/detalhe/223423", " SECADORA, CAP. 15 KG, C/ MOTOR DE 1 CV")</f>
      </c>
      <c r="C67" s="4" t="inlineStr">
        <is>
          <t>Não vendido</t>
        </is>
      </c>
      <c r="D67" s="4" t="inlineStr">
        <is>
          <t>0</t>
        </is>
      </c>
      <c r="E67" s="5" t="inlineStr">
        <is>
          <t>4.000,00</t>
        </is>
      </c>
      <c r="F67" s="4" t="inlineStr">
        <is>
          <t>200.00</t>
        </is>
      </c>
    </row>
    <row collapsed="false" customFormat="false" customHeight="false" hidden="false" ht="12.1" outlineLevel="0" r="68">
      <c r="A68" s="5" t="s">
        <f>=HYPERLINK("https://leilaoonline.net/lote/detalhe/223424", "186")</f>
      </c>
      <c r="B68" s="4" t="s">
        <f>=HYPERLINK("https://leilaoonline.net/lote/detalhe/223424", " MISTURADOR")</f>
      </c>
      <c r="C68" s="4" t="inlineStr">
        <is>
          <t>Não vendido</t>
        </is>
      </c>
      <c r="D68" s="4" t="inlineStr">
        <is>
          <t>0</t>
        </is>
      </c>
      <c r="E68" s="5" t="inlineStr">
        <is>
          <t>5.000,00</t>
        </is>
      </c>
      <c r="F68" s="4" t="inlineStr">
        <is>
          <t>200.00</t>
        </is>
      </c>
    </row>
    <row collapsed="false" customFormat="false" customHeight="false" hidden="false" ht="12.1" outlineLevel="0" r="69">
      <c r="A69" s="5" t="s">
        <f>=HYPERLINK("https://leilaoonline.net/lote/detalhe/223426", "187")</f>
      </c>
      <c r="B69" s="4" t="s">
        <f>=HYPERLINK("https://leilaoonline.net/lote/detalhe/223426", " MISTURADOR")</f>
      </c>
      <c r="C69" s="4" t="inlineStr">
        <is>
          <t>Não vendido</t>
        </is>
      </c>
      <c r="D69" s="4" t="inlineStr">
        <is>
          <t>0</t>
        </is>
      </c>
      <c r="E69" s="5" t="inlineStr">
        <is>
          <t>6.000,00</t>
        </is>
      </c>
      <c r="F69" s="4" t="inlineStr">
        <is>
          <t>200.00</t>
        </is>
      </c>
    </row>
    <row collapsed="false" customFormat="false" customHeight="false" hidden="false" ht="12.1" outlineLevel="0" r="70">
      <c r="A70" s="5" t="s">
        <f>=HYPERLINK("https://leilaoonline.net/lote/detalhe/223419", "189")</f>
      </c>
      <c r="B70" s="4" t="s">
        <f>=HYPERLINK("https://leilaoonline.net/lote/detalhe/223419", " PRENSA C/ UNIDADE HIDRÁULICA")</f>
      </c>
      <c r="C70" s="4" t="inlineStr">
        <is>
          <t>Não vendido</t>
        </is>
      </c>
      <c r="D70" s="4" t="inlineStr">
        <is>
          <t>0</t>
        </is>
      </c>
      <c r="E70" s="5" t="inlineStr">
        <is>
          <t>6.000,00</t>
        </is>
      </c>
      <c r="F70" s="4" t="inlineStr">
        <is>
          <t>200.00</t>
        </is>
      </c>
    </row>
    <row collapsed="false" customFormat="false" customHeight="false" hidden="false" ht="12.1" outlineLevel="0" r="71">
      <c r="A71" s="5" t="s">
        <f>=HYPERLINK("https://leilaoonline.net/lote/detalhe/223427", "192")</f>
      </c>
      <c r="B71" s="4" t="s">
        <f>=HYPERLINK("https://leilaoonline.net/lote/detalhe/223427", " 1 MOTORREDUTOR DE 30 CV, REL.: 1:100")</f>
      </c>
      <c r="C71" s="4" t="inlineStr">
        <is>
          <t>Não vendido</t>
        </is>
      </c>
      <c r="D71" s="4" t="inlineStr">
        <is>
          <t>0</t>
        </is>
      </c>
      <c r="E71" s="5" t="inlineStr">
        <is>
          <t>8.000,00</t>
        </is>
      </c>
      <c r="F71" s="4" t="inlineStr">
        <is>
          <t>250.00</t>
        </is>
      </c>
    </row>
    <row collapsed="false" customFormat="false" customHeight="false" hidden="false" ht="12.1" outlineLevel="0" r="72">
      <c r="A72" s="5" t="s">
        <f>=HYPERLINK("https://leilaoonline.net/lote/detalhe/223429", "194")</f>
      </c>
      <c r="B72" s="4" t="s">
        <f>=HYPERLINK("https://leilaoonline.net/lote/detalhe/223429", " SERRA POLIKORTE, C/ MOTOR DE 5 CV")</f>
      </c>
      <c r="C72" s="4" t="inlineStr">
        <is>
          <t>Não vendido</t>
        </is>
      </c>
      <c r="D72" s="4" t="inlineStr">
        <is>
          <t>0</t>
        </is>
      </c>
      <c r="E72" s="5" t="inlineStr">
        <is>
          <t>3.000,00</t>
        </is>
      </c>
      <c r="F72" s="4" t="inlineStr">
        <is>
          <t>200.00</t>
        </is>
      </c>
    </row>
    <row collapsed="false" customFormat="false" customHeight="false" hidden="false" ht="12.1" outlineLevel="0" r="73">
      <c r="A73" s="5" t="s">
        <f>=HYPERLINK("https://leilaoonline.net/lote/detalhe/223430", "195")</f>
      </c>
      <c r="B73" s="4" t="s">
        <f>=HYPERLINK("https://leilaoonline.net/lote/detalhe/223430", " REDUTOR, PESO APROX. 2 T")</f>
      </c>
      <c r="C73" s="4" t="inlineStr">
        <is>
          <t>Não vendido</t>
        </is>
      </c>
      <c r="D73" s="4" t="inlineStr">
        <is>
          <t>0</t>
        </is>
      </c>
      <c r="E73" s="5" t="inlineStr">
        <is>
          <t>6.000,00</t>
        </is>
      </c>
      <c r="F73" s="4" t="inlineStr">
        <is>
          <t>200.00</t>
        </is>
      </c>
    </row>
    <row collapsed="false" customFormat="false" customHeight="false" hidden="false" ht="12.1" outlineLevel="0" r="74">
      <c r="A74" s="5" t="s">
        <f>=HYPERLINK("https://leilaoonline.net/lote/detalhe/223431", "198")</f>
      </c>
      <c r="B74" s="4" t="s">
        <f>=HYPERLINK("https://leilaoonline.net/lote/detalhe/223431", " Impressora HP design jep 8000s")</f>
      </c>
      <c r="C74" s="4" t="inlineStr">
        <is>
          <t>Não vendido</t>
        </is>
      </c>
      <c r="D74" s="4" t="inlineStr">
        <is>
          <t>0</t>
        </is>
      </c>
      <c r="E74" s="5" t="inlineStr">
        <is>
          <t>5.900,00</t>
        </is>
      </c>
      <c r="F74" s="4" t="inlineStr">
        <is>
          <t>250.00</t>
        </is>
      </c>
    </row>
    <row collapsed="false" customFormat="false" customHeight="false" hidden="false" ht="12.1" outlineLevel="0" r="75">
      <c r="A75" s="5" t="s">
        <f>=HYPERLINK("https://leilaoonline.net/lote/detalhe/223433", "199")</f>
      </c>
      <c r="B75" s="4" t="s">
        <f>=HYPERLINK("https://leilaoonline.net/lote/detalhe/223433", " Estufa para secagem tamanho 1.900 x 800 x 1.500")</f>
      </c>
      <c r="C75" s="4" t="inlineStr">
        <is>
          <t>Não vendido</t>
        </is>
      </c>
      <c r="D75" s="4" t="inlineStr">
        <is>
          <t>0</t>
        </is>
      </c>
      <c r="E75" s="5" t="inlineStr">
        <is>
          <t>3.200,00</t>
        </is>
      </c>
      <c r="F75" s="4" t="inlineStr">
        <is>
          <t>250.00</t>
        </is>
      </c>
    </row>
    <row collapsed="false" customFormat="false" customHeight="false" hidden="false" ht="12.1" outlineLevel="0" r="76">
      <c r="A76" s="5" t="s">
        <f>=HYPERLINK("https://leilaoonline.net/lote/detalhe/223445", "201")</f>
      </c>
      <c r="B76" s="4" t="s">
        <f>=HYPERLINK("https://leilaoonline.net/lote/detalhe/223445", " FURADEIRA YADOYA FY-A50")</f>
      </c>
      <c r="C76" s="4" t="inlineStr">
        <is>
          <t>Não vendido</t>
        </is>
      </c>
      <c r="D76" s="4" t="inlineStr">
        <is>
          <t>0</t>
        </is>
      </c>
      <c r="E76" s="5" t="inlineStr">
        <is>
          <t>9.100,00</t>
        </is>
      </c>
      <c r="F76" s="4" t="inlineStr">
        <is>
          <t>250.00</t>
        </is>
      </c>
    </row>
    <row collapsed="false" customFormat="false" customHeight="false" hidden="false" ht="12.1" outlineLevel="0" r="77">
      <c r="A77" s="5" t="s">
        <f>=HYPERLINK("https://leilaoonline.net/lote/detalhe/223450", "211")</f>
      </c>
      <c r="B77" s="4" t="s">
        <f>=HYPERLINK("https://leilaoonline.net/lote/detalhe/223450", " EXAUSTOR C/ MOTOR WEG 40 CV")</f>
      </c>
      <c r="C77" s="4" t="inlineStr">
        <is>
          <t>Não vendido</t>
        </is>
      </c>
      <c r="D77" s="4" t="inlineStr">
        <is>
          <t>0</t>
        </is>
      </c>
      <c r="E77" s="5" t="inlineStr">
        <is>
          <t>6.400,00</t>
        </is>
      </c>
      <c r="F77" s="4" t="inlineStr">
        <is>
          <t>250.00</t>
        </is>
      </c>
    </row>
    <row collapsed="false" customFormat="false" customHeight="false" hidden="false" ht="12.1" outlineLevel="0" r="78">
      <c r="A78" s="5" t="s">
        <f>=HYPERLINK("https://leilaoonline.net/lote/detalhe/223462", "215")</f>
      </c>
      <c r="B78" s="4" t="s">
        <f>=HYPERLINK("https://leilaoonline.net/lote/detalhe/223462", " GANCHO TIPO MOITÃO; CAP. 80T")</f>
      </c>
      <c r="C78" s="4" t="inlineStr">
        <is>
          <t>Não vendido</t>
        </is>
      </c>
      <c r="D78" s="4" t="inlineStr">
        <is>
          <t>0</t>
        </is>
      </c>
      <c r="E78" s="5" t="inlineStr">
        <is>
          <t>7.000,00</t>
        </is>
      </c>
      <c r="F78" s="4" t="inlineStr">
        <is>
          <t>250.00</t>
        </is>
      </c>
    </row>
    <row collapsed="false" customFormat="false" customHeight="false" hidden="false" ht="12.1" outlineLevel="0" r="79">
      <c r="A79" s="5" t="s">
        <f>=HYPERLINK("https://leilaoonline.net/lote/detalhe/223446", "217")</f>
      </c>
      <c r="B79" s="4" t="s">
        <f>=HYPERLINK("https://leilaoonline.net/lote/detalhe/223446", " EXAUSTOR RDL-900; ANO: 2017")</f>
      </c>
      <c r="C79" s="4" t="inlineStr">
        <is>
          <t>Não vendido</t>
        </is>
      </c>
      <c r="D79" s="4" t="inlineStr">
        <is>
          <t>0</t>
        </is>
      </c>
      <c r="E79" s="5" t="inlineStr">
        <is>
          <t>4.800,00</t>
        </is>
      </c>
      <c r="F79" s="4" t="inlineStr">
        <is>
          <t>250.00</t>
        </is>
      </c>
    </row>
    <row collapsed="false" customFormat="false" customHeight="false" hidden="false" ht="12.1" outlineLevel="0" r="80">
      <c r="A80" s="5" t="s">
        <f>=HYPERLINK("https://leilaoonline.net/lote/detalhe/223460", "218")</f>
      </c>
      <c r="B80" s="4" t="s">
        <f>=HYPERLINK("https://leilaoonline.net/lote/detalhe/223460", " EXAUSTOR RDL-900; ANO: 2017")</f>
      </c>
      <c r="C80" s="4" t="inlineStr">
        <is>
          <t>Não vendido</t>
        </is>
      </c>
      <c r="D80" s="4" t="inlineStr">
        <is>
          <t>0</t>
        </is>
      </c>
      <c r="E80" s="5" t="inlineStr">
        <is>
          <t>4.800,00</t>
        </is>
      </c>
      <c r="F80" s="4" t="inlineStr">
        <is>
          <t>250.00</t>
        </is>
      </c>
    </row>
    <row collapsed="false" customFormat="false" customHeight="false" hidden="false" ht="12.1" outlineLevel="0" r="81">
      <c r="A81" s="5" t="s">
        <f>=HYPERLINK("https://leilaoonline.net/lote/detalhe/223447", "219")</f>
      </c>
      <c r="B81" s="4" t="s">
        <f>=HYPERLINK("https://leilaoonline.net/lote/detalhe/223447", " EXAUSTOR BERLINER LUFT GTD 560.3")</f>
      </c>
      <c r="C81" s="4" t="inlineStr">
        <is>
          <t>Não vendido</t>
        </is>
      </c>
      <c r="D81" s="4" t="inlineStr">
        <is>
          <t>0</t>
        </is>
      </c>
      <c r="E81" s="5" t="inlineStr">
        <is>
          <t>1.100,00</t>
        </is>
      </c>
      <c r="F81" s="4" t="inlineStr">
        <is>
          <t>250.00</t>
        </is>
      </c>
    </row>
    <row collapsed="false" customFormat="false" customHeight="false" hidden="false" ht="12.1" outlineLevel="0" r="82">
      <c r="A82" s="5" t="s">
        <f>=HYPERLINK("https://leilaoonline.net/lote/detalhe/223467", "220")</f>
      </c>
      <c r="B82" s="4" t="s">
        <f>=HYPERLINK("https://leilaoonline.net/lote/detalhe/223467", " EXAUSTOR TECNIUM EM FIBRA C/ MOTOR ABB 20 CV")</f>
      </c>
      <c r="C82" s="4" t="inlineStr">
        <is>
          <t>Não vendido</t>
        </is>
      </c>
      <c r="D82" s="4" t="inlineStr">
        <is>
          <t>0</t>
        </is>
      </c>
      <c r="E82" s="5" t="inlineStr">
        <is>
          <t>3.900,00</t>
        </is>
      </c>
      <c r="F82" s="4" t="inlineStr">
        <is>
          <t>250.00</t>
        </is>
      </c>
    </row>
    <row collapsed="false" customFormat="false" customHeight="false" hidden="false" ht="12.1" outlineLevel="0" r="83">
      <c r="A83" s="5" t="s">
        <f>=HYPERLINK("https://leilaoonline.net/lote/detalhe/223459", "221")</f>
      </c>
      <c r="B83" s="4" t="s">
        <f>=HYPERLINK("https://leilaoonline.net/lote/detalhe/223459", " TALHA ELÉTRICA; CAP. 6T")</f>
      </c>
      <c r="C83" s="4" t="inlineStr">
        <is>
          <t>Não vendido</t>
        </is>
      </c>
      <c r="D83" s="4" t="inlineStr">
        <is>
          <t>0</t>
        </is>
      </c>
      <c r="E83" s="5" t="inlineStr">
        <is>
          <t>9.100,00</t>
        </is>
      </c>
      <c r="F83" s="4" t="inlineStr">
        <is>
          <t>250.00</t>
        </is>
      </c>
    </row>
    <row collapsed="false" customFormat="false" customHeight="false" hidden="false" ht="12.1" outlineLevel="0" r="84">
      <c r="A84" s="5" t="s">
        <f>=HYPERLINK("https://leilaoonline.net/lote/detalhe/223454", "229")</f>
      </c>
      <c r="B84" s="4" t="s">
        <f>=HYPERLINK("https://leilaoonline.net/lote/detalhe/223454", " TANQUE COM BATEDOR E SERPENTINA; CAP. 1200L")</f>
      </c>
      <c r="C84" s="4" t="inlineStr">
        <is>
          <t>Não vendido</t>
        </is>
      </c>
      <c r="D84" s="4" t="inlineStr">
        <is>
          <t>0</t>
        </is>
      </c>
      <c r="E84" s="5" t="inlineStr">
        <is>
          <t>12.000,00</t>
        </is>
      </c>
      <c r="F84" s="4" t="inlineStr">
        <is>
          <t>250.00</t>
        </is>
      </c>
    </row>
    <row collapsed="false" customFormat="false" customHeight="false" hidden="false" ht="12.1" outlineLevel="0" r="85">
      <c r="A85" s="5" t="s">
        <f>=HYPERLINK("https://leilaoonline.net/lote/detalhe/223465", "230")</f>
      </c>
      <c r="B85" s="4" t="s">
        <f>=HYPERLINK("https://leilaoonline.net/lote/detalhe/223465", " MÁQUINA DE PÓ")</f>
      </c>
      <c r="C85" s="4" t="inlineStr">
        <is>
          <t>Não vendido</t>
        </is>
      </c>
      <c r="D85" s="4" t="inlineStr">
        <is>
          <t>0</t>
        </is>
      </c>
      <c r="E85" s="5" t="inlineStr">
        <is>
          <t>3.800,00</t>
        </is>
      </c>
      <c r="F85" s="4" t="inlineStr">
        <is>
          <t>250.00</t>
        </is>
      </c>
    </row>
    <row collapsed="false" customFormat="false" customHeight="false" hidden="false" ht="12.1" outlineLevel="0" r="86">
      <c r="A86" s="5" t="s">
        <f>=HYPERLINK("https://leilaoonline.net/lote/detalhe/223452", "231")</f>
      </c>
      <c r="B86" s="4" t="s">
        <f>=HYPERLINK("https://leilaoonline.net/lote/detalhe/223452", " EIXO PARA ESTEIRA C/ MOTORREDUTOR SEW 20 CV")</f>
      </c>
      <c r="C86" s="4" t="inlineStr">
        <is>
          <t>Não vendido</t>
        </is>
      </c>
      <c r="D86" s="4" t="inlineStr">
        <is>
          <t>0</t>
        </is>
      </c>
      <c r="E86" s="5" t="inlineStr">
        <is>
          <t>12.000,00</t>
        </is>
      </c>
      <c r="F86" s="4" t="inlineStr">
        <is>
          <t>250.00</t>
        </is>
      </c>
    </row>
    <row collapsed="false" customFormat="false" customHeight="false" hidden="false" ht="12.1" outlineLevel="0" r="87">
      <c r="A87" s="5" t="s">
        <f>=HYPERLINK("https://leilaoonline.net/lote/detalhe/223463", "233")</f>
      </c>
      <c r="B87" s="4" t="s">
        <f>=HYPERLINK("https://leilaoonline.net/lote/detalhe/223463", " PULMÃO EM INOX RRS")</f>
      </c>
      <c r="C87" s="4" t="inlineStr">
        <is>
          <t>Não vendido</t>
        </is>
      </c>
      <c r="D87" s="4" t="inlineStr">
        <is>
          <t>0</t>
        </is>
      </c>
      <c r="E87" s="5" t="inlineStr">
        <is>
          <t>1.250,00</t>
        </is>
      </c>
      <c r="F87" s="4" t="inlineStr">
        <is>
          <t>250.00</t>
        </is>
      </c>
    </row>
    <row collapsed="false" customFormat="false" customHeight="false" hidden="false" ht="12.1" outlineLevel="0" r="88">
      <c r="A88" s="5" t="s">
        <f>=HYPERLINK("https://leilaoonline.net/lote/detalhe/223466", "238")</f>
      </c>
      <c r="B88" s="4" t="s">
        <f>=HYPERLINK("https://leilaoonline.net/lote/detalhe/223466", " LAVADORA INDUSTRIAL EM INOX C/ MOTOR WEG 7,5 CV 8 PÓLOS")</f>
      </c>
      <c r="C88" s="4" t="inlineStr">
        <is>
          <t>Não vendido</t>
        </is>
      </c>
      <c r="D88" s="4" t="inlineStr">
        <is>
          <t>0</t>
        </is>
      </c>
      <c r="E88" s="5" t="inlineStr">
        <is>
          <t>9.000,00</t>
        </is>
      </c>
      <c r="F88" s="4" t="inlineStr">
        <is>
          <t>250.00</t>
        </is>
      </c>
    </row>
    <row collapsed="false" customFormat="false" customHeight="false" hidden="false" ht="12.1" outlineLevel="0" r="89">
      <c r="A89" s="5" t="s">
        <f>=HYPERLINK("https://leilaoonline.net/lote/detalhe/223449", "239")</f>
      </c>
      <c r="B89" s="4" t="s">
        <f>=HYPERLINK("https://leilaoonline.net/lote/detalhe/223449", " LAVADORA INDUSTRIAL EM INOX C/ MOTOR WEG 7,5 CV 8 PÓLOS")</f>
      </c>
      <c r="C89" s="4" t="inlineStr">
        <is>
          <t>Não vendido</t>
        </is>
      </c>
      <c r="D89" s="4" t="inlineStr">
        <is>
          <t>0</t>
        </is>
      </c>
      <c r="E89" s="5" t="inlineStr">
        <is>
          <t>9.000,00</t>
        </is>
      </c>
      <c r="F89" s="4" t="inlineStr">
        <is>
          <t>250.00</t>
        </is>
      </c>
    </row>
    <row collapsed="false" customFormat="false" customHeight="false" hidden="false" ht="12.1" outlineLevel="0" r="90">
      <c r="A90" s="5" t="s">
        <f>=HYPERLINK("https://leilaoonline.net/lote/detalhe/223461", "240")</f>
      </c>
      <c r="B90" s="4" t="s">
        <f>=HYPERLINK("https://leilaoonline.net/lote/detalhe/223461", " LAVADORA INDUSTRIAL EM INOX C/ MOTOR WEG 7,5 CV 8 PÓLOS")</f>
      </c>
      <c r="C90" s="4" t="inlineStr">
        <is>
          <t>Não vendido</t>
        </is>
      </c>
      <c r="D90" s="4" t="inlineStr">
        <is>
          <t>0</t>
        </is>
      </c>
      <c r="E90" s="5" t="inlineStr">
        <is>
          <t>9.000,00</t>
        </is>
      </c>
      <c r="F90" s="4" t="inlineStr">
        <is>
          <t>250.00</t>
        </is>
      </c>
    </row>
    <row collapsed="false" customFormat="false" customHeight="false" hidden="false" ht="12.1" outlineLevel="0" r="91">
      <c r="A91" s="5" t="s">
        <f>=HYPERLINK("https://leilaoonline.net/lote/detalhe/223451", "241")</f>
      </c>
      <c r="B91" s="4" t="s">
        <f>=HYPERLINK("https://leilaoonline.net/lote/detalhe/223451", " MODELADORA")</f>
      </c>
      <c r="C91" s="4" t="inlineStr">
        <is>
          <t>Não vendido</t>
        </is>
      </c>
      <c r="D91" s="4" t="inlineStr">
        <is>
          <t>0</t>
        </is>
      </c>
      <c r="E91" s="5" t="inlineStr">
        <is>
          <t>3.500,00</t>
        </is>
      </c>
      <c r="F91" s="4" t="inlineStr">
        <is>
          <t>250.00</t>
        </is>
      </c>
    </row>
    <row collapsed="false" customFormat="false" customHeight="false" hidden="false" ht="12.1" outlineLevel="0" r="92">
      <c r="A92" s="5" t="s">
        <f>=HYPERLINK("https://leilaoonline.net/lote/detalhe/223457", "242")</f>
      </c>
      <c r="B92" s="4" t="s">
        <f>=HYPERLINK("https://leilaoonline.net/lote/detalhe/223457", " BATEDEIRA INDUSTRIAL PERFECTA CURITIBA; POT. 1,5 KW; CAP. 50 L")</f>
      </c>
      <c r="C92" s="4" t="inlineStr">
        <is>
          <t>Não vendido</t>
        </is>
      </c>
      <c r="D92" s="4" t="inlineStr">
        <is>
          <t>0</t>
        </is>
      </c>
      <c r="E92" s="5" t="inlineStr">
        <is>
          <t>4.000,00</t>
        </is>
      </c>
      <c r="F92" s="4" t="inlineStr">
        <is>
          <t>250.00</t>
        </is>
      </c>
    </row>
    <row collapsed="false" customFormat="false" customHeight="false" hidden="false" ht="12.1" outlineLevel="0" r="93">
      <c r="A93" s="5" t="s">
        <f>=HYPERLINK("https://leilaoonline.net/lote/detalhe/223456", "247")</f>
      </c>
      <c r="B93" s="4" t="s">
        <f>=HYPERLINK("https://leilaoonline.net/lote/detalhe/223456", " 3 ESTUFAS DIVERSAS")</f>
      </c>
      <c r="C93" s="4" t="inlineStr">
        <is>
          <t>Não vendido</t>
        </is>
      </c>
      <c r="D93" s="4" t="inlineStr">
        <is>
          <t>0</t>
        </is>
      </c>
      <c r="E93" s="5" t="inlineStr">
        <is>
          <t>1.100,00</t>
        </is>
      </c>
      <c r="F93" s="4" t="inlineStr">
        <is>
          <t>250.00</t>
        </is>
      </c>
    </row>
    <row collapsed="false" customFormat="false" customHeight="false" hidden="false" ht="12.1" outlineLevel="0" r="94">
      <c r="A94" s="5" t="s">
        <f>=HYPERLINK("https://leilaoonline.net/lote/detalhe/223448", "249")</f>
      </c>
      <c r="B94" s="4" t="s">
        <f>=HYPERLINK("https://leilaoonline.net/lote/detalhe/223448", " REDUTOR AGMA; REL.: 1:194,6")</f>
      </c>
      <c r="C94" s="4" t="inlineStr">
        <is>
          <t>Não vendido</t>
        </is>
      </c>
      <c r="D94" s="4" t="inlineStr">
        <is>
          <t>0</t>
        </is>
      </c>
      <c r="E94" s="5" t="inlineStr">
        <is>
          <t>6.000,00</t>
        </is>
      </c>
      <c r="F94" s="4" t="inlineStr">
        <is>
          <t>250.00</t>
        </is>
      </c>
    </row>
    <row collapsed="false" customFormat="false" customHeight="false" hidden="false" ht="12.1" outlineLevel="0" r="95">
      <c r="A95" s="5" t="s">
        <f>=HYPERLINK("https://leilaoonline.net/lote/detalhe/223464", "250")</f>
      </c>
      <c r="B95" s="4" t="s">
        <f>=HYPERLINK("https://leilaoonline.net/lote/detalhe/223464", " REDUTOR WÜLFEL; REL.: 1:5")</f>
      </c>
      <c r="C95" s="4" t="inlineStr">
        <is>
          <t>Não vendido</t>
        </is>
      </c>
      <c r="D95" s="4" t="inlineStr">
        <is>
          <t>0</t>
        </is>
      </c>
      <c r="E95" s="5" t="inlineStr">
        <is>
          <t>12.200,00</t>
        </is>
      </c>
      <c r="F95" s="4" t="inlineStr">
        <is>
          <t>250.00</t>
        </is>
      </c>
    </row>
    <row collapsed="false" customFormat="false" customHeight="false" hidden="false" ht="12.1" outlineLevel="0" r="96">
      <c r="A96" s="5" t="s">
        <f>=HYPERLINK("https://leilaoonline.net/lote/detalhe/223458", "251")</f>
      </c>
      <c r="B96" s="4" t="s">
        <f>=HYPERLINK("https://leilaoonline.net/lote/detalhe/223458", " REDUTOR FALK; REL.: 1:38,8")</f>
      </c>
      <c r="C96" s="4" t="inlineStr">
        <is>
          <t>Não vendido</t>
        </is>
      </c>
      <c r="D96" s="4" t="inlineStr">
        <is>
          <t>0</t>
        </is>
      </c>
      <c r="E96" s="5" t="inlineStr">
        <is>
          <t>6.000,00</t>
        </is>
      </c>
      <c r="F96" s="4" t="inlineStr">
        <is>
          <t>250.00</t>
        </is>
      </c>
    </row>
    <row collapsed="false" customFormat="false" customHeight="false" hidden="false" ht="12.1" outlineLevel="0" r="97">
      <c r="A97" s="5" t="s">
        <f>=HYPERLINK("https://leilaoonline.net/lote/detalhe/223455", "252")</f>
      </c>
      <c r="B97" s="4" t="s">
        <f>=HYPERLINK("https://leilaoonline.net/lote/detalhe/223455", " REDUTOR TRANSMOTÉCNICA; REL.: 1:125")</f>
      </c>
      <c r="C97" s="4" t="inlineStr">
        <is>
          <t>Não vendido</t>
        </is>
      </c>
      <c r="D97" s="4" t="inlineStr">
        <is>
          <t>0</t>
        </is>
      </c>
      <c r="E97" s="5" t="inlineStr">
        <is>
          <t>6.000,00</t>
        </is>
      </c>
      <c r="F97" s="4" t="inlineStr">
        <is>
          <t>250.00</t>
        </is>
      </c>
    </row>
    <row collapsed="false" customFormat="false" customHeight="false" hidden="false" ht="12.1" outlineLevel="0" r="98">
      <c r="A98" s="5" t="s">
        <f>=HYPERLINK("https://leilaoonline.net/lote/detalhe/223410", "651")</f>
      </c>
      <c r="B98" s="4" t="s">
        <f>=HYPERLINK("https://leilaoonline.net/lote/detalhe/223410", " BOMBA DE VÁCUO OMEL C/ MOTOR ELÉTRICO 10 CV")</f>
      </c>
      <c r="C98" s="4" t="inlineStr">
        <is>
          <t>Não vendido</t>
        </is>
      </c>
      <c r="D98" s="4" t="inlineStr">
        <is>
          <t>0</t>
        </is>
      </c>
      <c r="E98" s="5" t="inlineStr">
        <is>
          <t>3.000,00</t>
        </is>
      </c>
      <c r="F98" s="4" t="inlineStr">
        <is>
          <t>200.00</t>
        </is>
      </c>
    </row>
    <row collapsed="false" customFormat="false" customHeight="false" hidden="false" ht="12.1" outlineLevel="0" r="99">
      <c r="A99" s="5" t="s">
        <f>=HYPERLINK("https://leilaoonline.net/lote/detalhe/223390", "654")</f>
      </c>
      <c r="B99" s="4" t="s">
        <f>=HYPERLINK("https://leilaoonline.net/lote/detalhe/223390", " EXAUSTOR S/ ESPECIFICAÇÕES")</f>
      </c>
      <c r="C99" s="4" t="inlineStr">
        <is>
          <t>Não vendido</t>
        </is>
      </c>
      <c r="D99" s="4" t="inlineStr">
        <is>
          <t>0</t>
        </is>
      </c>
      <c r="E99" s="5" t="inlineStr">
        <is>
          <t>3.000,00</t>
        </is>
      </c>
      <c r="F99" s="4" t="inlineStr">
        <is>
          <t>200.00</t>
        </is>
      </c>
    </row>
    <row collapsed="false" customFormat="false" customHeight="false" hidden="false" ht="12.1" outlineLevel="0" r="100">
      <c r="A100" s="5" t="s">
        <f>=HYPERLINK("https://leilaoonline.net/lote/detalhe/223397", "659")</f>
      </c>
      <c r="B100" s="4" t="s">
        <f>=HYPERLINK("https://leilaoonline.net/lote/detalhe/223397", " ESTUFA EM INOX C/ BANDEJA E 2 PORTAS")</f>
      </c>
      <c r="C100" s="4" t="inlineStr">
        <is>
          <t>Não vendido</t>
        </is>
      </c>
      <c r="D100" s="4" t="inlineStr">
        <is>
          <t>0</t>
        </is>
      </c>
      <c r="E100" s="5" t="inlineStr">
        <is>
          <t>10.400,00</t>
        </is>
      </c>
      <c r="F100" s="4" t="inlineStr">
        <is>
          <t>200.00</t>
        </is>
      </c>
    </row>
    <row collapsed="false" customFormat="false" customHeight="false" hidden="false" ht="12.1" outlineLevel="0" r="101">
      <c r="A101" s="5" t="s">
        <f>=HYPERLINK("https://leilaoonline.net/lote/detalhe/223402", "661")</f>
      </c>
      <c r="B101" s="4" t="s">
        <f>=HYPERLINK("https://leilaoonline.net/lote/detalhe/223402", " 2 ESTUFAS TIPO MUFLA")</f>
      </c>
      <c r="C101" s="4" t="inlineStr">
        <is>
          <t>Não vendido</t>
        </is>
      </c>
      <c r="D101" s="4" t="inlineStr">
        <is>
          <t>0</t>
        </is>
      </c>
      <c r="E101" s="5" t="inlineStr">
        <is>
          <t>2.200,00</t>
        </is>
      </c>
      <c r="F101" s="4" t="inlineStr">
        <is>
          <t>200.00</t>
        </is>
      </c>
    </row>
    <row collapsed="false" customFormat="false" customHeight="false" hidden="false" ht="12.1" outlineLevel="0" r="102">
      <c r="A102" s="5" t="s">
        <f>=HYPERLINK("https://leilaoonline.net/lote/detalhe/223409", "663")</f>
      </c>
      <c r="B102" s="4" t="s">
        <f>=HYPERLINK("https://leilaoonline.net/lote/detalhe/223409", " TÚNEL DE ENCOLHIMENTO S/ ESPECIFICAÇÕES")</f>
      </c>
      <c r="C102" s="4" t="inlineStr">
        <is>
          <t>Não vendido</t>
        </is>
      </c>
      <c r="D102" s="4" t="inlineStr">
        <is>
          <t>0</t>
        </is>
      </c>
      <c r="E102" s="5" t="inlineStr">
        <is>
          <t>13.000,00</t>
        </is>
      </c>
      <c r="F102" s="4" t="inlineStr">
        <is>
          <t>200.00</t>
        </is>
      </c>
    </row>
    <row collapsed="false" customFormat="false" customHeight="false" hidden="false" ht="12.1" outlineLevel="0" r="103">
      <c r="A103" s="5" t="s">
        <f>=HYPERLINK("https://leilaoonline.net/lote/detalhe/223394", "664")</f>
      </c>
      <c r="B103" s="4" t="s">
        <f>=HYPERLINK("https://leilaoonline.net/lote/detalhe/223394", " VENTILADOR INDUSTRIAL SPARKER C/ MOTO ELÉTRICO 25 HP")</f>
      </c>
      <c r="C103" s="4" t="inlineStr">
        <is>
          <t>Não vendido</t>
        </is>
      </c>
      <c r="D103" s="4" t="inlineStr">
        <is>
          <t>0</t>
        </is>
      </c>
      <c r="E103" s="5" t="inlineStr">
        <is>
          <t>3.000,00</t>
        </is>
      </c>
      <c r="F103" s="4" t="inlineStr">
        <is>
          <t>200.00</t>
        </is>
      </c>
    </row>
    <row collapsed="false" customFormat="false" customHeight="false" hidden="false" ht="12.1" outlineLevel="0" r="104">
      <c r="A104" s="5" t="s">
        <f>=HYPERLINK("https://leilaoonline.net/lote/detalhe/223403", "665")</f>
      </c>
      <c r="B104" s="4" t="s">
        <f>=HYPERLINK("https://leilaoonline.net/lote/detalhe/223403", " MOINHO DE BOLAS S/ ESPECIFICAÇÕES")</f>
      </c>
      <c r="C104" s="4" t="inlineStr">
        <is>
          <t>Não vendido</t>
        </is>
      </c>
      <c r="D104" s="4" t="inlineStr">
        <is>
          <t>0</t>
        </is>
      </c>
      <c r="E104" s="5" t="inlineStr">
        <is>
          <t>2.400,00</t>
        </is>
      </c>
      <c r="F104" s="4" t="inlineStr">
        <is>
          <t>200.00</t>
        </is>
      </c>
    </row>
    <row collapsed="false" customFormat="false" customHeight="false" hidden="false" ht="12.1" outlineLevel="0" r="105">
      <c r="A105" s="5" t="s">
        <f>=HYPERLINK("https://leilaoonline.net/lote/detalhe/223396", "673")</f>
      </c>
      <c r="B105" s="4" t="s">
        <f>=HYPERLINK("https://leilaoonline.net/lote/detalhe/223396", " 2 COMPRESSOR DE AR WAYNE 240 PÉS, SEM MOTOR")</f>
      </c>
      <c r="C105" s="4" t="inlineStr">
        <is>
          <t>Não vendido</t>
        </is>
      </c>
      <c r="D105" s="4" t="inlineStr">
        <is>
          <t>0</t>
        </is>
      </c>
      <c r="E105" s="5" t="inlineStr">
        <is>
          <t>10.000,00</t>
        </is>
      </c>
      <c r="F105" s="4" t="inlineStr">
        <is>
          <t>200.00</t>
        </is>
      </c>
    </row>
    <row collapsed="false" customFormat="false" customHeight="false" hidden="false" ht="12.1" outlineLevel="0" r="106">
      <c r="A106" s="5" t="s">
        <f>=HYPERLINK("https://leilaoonline.net/lote/detalhe/223406", "674")</f>
      </c>
      <c r="B106" s="4" t="s">
        <f>=HYPERLINK("https://leilaoonline.net/lote/detalhe/223406", " EXAUSTOR C/ MOTOR")</f>
      </c>
      <c r="C106" s="4" t="inlineStr">
        <is>
          <t>Não vendido</t>
        </is>
      </c>
      <c r="D106" s="4" t="inlineStr">
        <is>
          <t>0</t>
        </is>
      </c>
      <c r="E106" s="5" t="inlineStr">
        <is>
          <t>2.000,00</t>
        </is>
      </c>
      <c r="F106" s="4" t="inlineStr">
        <is>
          <t>200.00</t>
        </is>
      </c>
    </row>
    <row collapsed="false" customFormat="false" customHeight="false" hidden="false" ht="12.1" outlineLevel="0" r="107">
      <c r="A107" s="5" t="s">
        <f>=HYPERLINK("https://leilaoonline.net/lote/detalhe/223417", "676")</f>
      </c>
      <c r="B107" s="4" t="s">
        <f>=HYPERLINK("https://leilaoonline.net/lote/detalhe/223417", " VENTILADOR INDUSTRIAL SPARKER C/ MOTO ELÉTRICO 25 HP")</f>
      </c>
      <c r="C107" s="4" t="inlineStr">
        <is>
          <t>Não vendido</t>
        </is>
      </c>
      <c r="D107" s="4" t="inlineStr">
        <is>
          <t>0</t>
        </is>
      </c>
      <c r="E107" s="5" t="inlineStr">
        <is>
          <t>3.000,00</t>
        </is>
      </c>
      <c r="F107" s="4" t="inlineStr">
        <is>
          <t>200.00</t>
        </is>
      </c>
    </row>
    <row collapsed="false" customFormat="false" customHeight="false" hidden="false" ht="12.1" outlineLevel="0" r="108">
      <c r="A108" s="5" t="s">
        <f>=HYPERLINK("https://leilaoonline.net/lote/detalhe/223404", "677")</f>
      </c>
      <c r="B108" s="4" t="s">
        <f>=HYPERLINK("https://leilaoonline.net/lote/detalhe/223404", " AFIADORA DE FERRAMENTAS PB")</f>
      </c>
      <c r="C108" s="4" t="inlineStr">
        <is>
          <t>Não vendido</t>
        </is>
      </c>
      <c r="D108" s="4" t="inlineStr">
        <is>
          <t>0</t>
        </is>
      </c>
      <c r="E108" s="5" t="inlineStr">
        <is>
          <t>1.500,00</t>
        </is>
      </c>
      <c r="F108" s="4" t="inlineStr">
        <is>
          <t>200.00</t>
        </is>
      </c>
    </row>
    <row collapsed="false" customFormat="false" customHeight="false" hidden="false" ht="12.1" outlineLevel="0" r="109">
      <c r="A109" s="5" t="s">
        <f>=HYPERLINK("https://leilaoonline.net/lote/detalhe/223405", "679")</f>
      </c>
      <c r="B109" s="4" t="s">
        <f>=HYPERLINK("https://leilaoonline.net/lote/detalhe/223405", " EXAUSTOR S/ ESPECIFICAÇÕES")</f>
      </c>
      <c r="C109" s="4" t="inlineStr">
        <is>
          <t>Não vendido</t>
        </is>
      </c>
      <c r="D109" s="4" t="inlineStr">
        <is>
          <t>0</t>
        </is>
      </c>
      <c r="E109" s="5" t="inlineStr">
        <is>
          <t>1.600,00</t>
        </is>
      </c>
      <c r="F109" s="4" t="inlineStr">
        <is>
          <t>200.00</t>
        </is>
      </c>
    </row>
    <row collapsed="false" customFormat="false" customHeight="false" hidden="false" ht="12.1" outlineLevel="0" r="110">
      <c r="A110" s="5" t="s">
        <f>=HYPERLINK("https://leilaoonline.net/lote/detalhe/223416", "682")</f>
      </c>
      <c r="B110" s="4" t="s">
        <f>=HYPERLINK("https://leilaoonline.net/lote/detalhe/223416", " 3 EXAUSTORES SEM MOTOR")</f>
      </c>
      <c r="C110" s="4" t="inlineStr">
        <is>
          <t>Não vendido</t>
        </is>
      </c>
      <c r="D110" s="4" t="inlineStr">
        <is>
          <t>0</t>
        </is>
      </c>
      <c r="E110" s="5" t="inlineStr">
        <is>
          <t>3.000,00</t>
        </is>
      </c>
      <c r="F110" s="4" t="inlineStr">
        <is>
          <t>200.00</t>
        </is>
      </c>
    </row>
    <row collapsed="false" customFormat="false" customHeight="false" hidden="false" ht="12.1" outlineLevel="0" r="111">
      <c r="A111" s="5" t="s">
        <f>=HYPERLINK("https://leilaoonline.net/lote/detalhe/223414", "684")</f>
      </c>
      <c r="B111" s="4" t="s">
        <f>=HYPERLINK("https://leilaoonline.net/lote/detalhe/223414", " EXAUSTOR C/ MOTOR ELÉTRICO 20 HP")</f>
      </c>
      <c r="C111" s="4" t="inlineStr">
        <is>
          <t>Não vendido</t>
        </is>
      </c>
      <c r="D111" s="4" t="inlineStr">
        <is>
          <t>0</t>
        </is>
      </c>
      <c r="E111" s="5" t="inlineStr">
        <is>
          <t>2.000,00</t>
        </is>
      </c>
      <c r="F111" s="4" t="inlineStr">
        <is>
          <t>200.00</t>
        </is>
      </c>
    </row>
    <row collapsed="false" customFormat="false" customHeight="false" hidden="false" ht="12.1" outlineLevel="0" r="112">
      <c r="A112" s="5" t="s">
        <f>=HYPERLINK("https://leilaoonline.net/lote/detalhe/223413", "688")</f>
      </c>
      <c r="B112" s="4" t="s">
        <f>=HYPERLINK("https://leilaoonline.net/lote/detalhe/223413", " EXTRUSORA DORST TIPO: V10SP, ANO: 1969")</f>
      </c>
      <c r="C112" s="4" t="inlineStr">
        <is>
          <t>Não vendido</t>
        </is>
      </c>
      <c r="D112" s="4" t="inlineStr">
        <is>
          <t>0</t>
        </is>
      </c>
      <c r="E112" s="5" t="inlineStr">
        <is>
          <t>7.000,00</t>
        </is>
      </c>
      <c r="F112" s="4" t="inlineStr">
        <is>
          <t>200.00</t>
        </is>
      </c>
    </row>
    <row collapsed="false" customFormat="false" customHeight="false" hidden="false" ht="12.1" outlineLevel="0" r="113">
      <c r="A113" s="5" t="s">
        <f>=HYPERLINK("https://leilaoonline.net/lote/detalhe/223415", "693")</f>
      </c>
      <c r="B113" s="4" t="s">
        <f>=HYPERLINK("https://leilaoonline.net/lote/detalhe/223415", " VENTILADOR GEESP MOD. 8, COM MOTOR ELÉTRICO 20 HP")</f>
      </c>
      <c r="C113" s="4" t="inlineStr">
        <is>
          <t>Não vendido</t>
        </is>
      </c>
      <c r="D113" s="4" t="inlineStr">
        <is>
          <t>0</t>
        </is>
      </c>
      <c r="E113" s="5" t="inlineStr">
        <is>
          <t>4.000,00</t>
        </is>
      </c>
      <c r="F113" s="4" t="inlineStr">
        <is>
          <t>200.00</t>
        </is>
      </c>
    </row>
    <row collapsed="false" customFormat="false" customHeight="false" hidden="false" ht="12.1" outlineLevel="0" r="114">
      <c r="A114" s="5" t="s">
        <f>=HYPERLINK("https://leilaoonline.net/lote/detalhe/223412", "694")</f>
      </c>
      <c r="B114" s="4" t="s">
        <f>=HYPERLINK("https://leilaoonline.net/lote/detalhe/223412", " 2 EXAUSTORES (APENAS 1 COM MOTOR)")</f>
      </c>
      <c r="C114" s="4" t="inlineStr">
        <is>
          <t>Não vendido</t>
        </is>
      </c>
      <c r="D114" s="4" t="inlineStr">
        <is>
          <t>0</t>
        </is>
      </c>
      <c r="E114" s="5" t="inlineStr">
        <is>
          <t>4.000,00</t>
        </is>
      </c>
      <c r="F114" s="4" t="inlineStr">
        <is>
          <t>200.00</t>
        </is>
      </c>
    </row>
    <row collapsed="false" customFormat="false" customHeight="false" hidden="false" ht="12.1" outlineLevel="0" r="115">
      <c r="A115" s="5" t="s">
        <f>=HYPERLINK("https://leilaoonline.net/lote/detalhe/223418", "701")</f>
      </c>
      <c r="B115" s="4" t="s">
        <f>=HYPERLINK("https://leilaoonline.net/lote/detalhe/223418", " VARREDEIRA INDUSTRIAL ELECTROLUX")</f>
      </c>
      <c r="C115" s="4" t="inlineStr">
        <is>
          <t>Não vendido</t>
        </is>
      </c>
      <c r="D115" s="4" t="inlineStr">
        <is>
          <t>0</t>
        </is>
      </c>
      <c r="E115" s="5" t="inlineStr">
        <is>
          <t>4.000,00</t>
        </is>
      </c>
      <c r="F115" s="4" t="inlineStr">
        <is>
          <t>200.00</t>
        </is>
      </c>
    </row>
    <row collapsed="false" customFormat="false" customHeight="false" hidden="false" ht="12.1" outlineLevel="0" r="116">
      <c r="A116" s="5" t="s">
        <f>=HYPERLINK("https://leilaoonline.net/lote/detalhe/223487", "1002")</f>
      </c>
      <c r="B116" s="4" t="s">
        <f>=HYPERLINK("https://leilaoonline.net/lote/detalhe/223487", " PRENSA HIDRÁULICA LUXOR LCN, CAP. 5 T")</f>
      </c>
      <c r="C116" s="4" t="inlineStr">
        <is>
          <t>Não vendido</t>
        </is>
      </c>
      <c r="D116" s="4" t="inlineStr">
        <is>
          <t>0</t>
        </is>
      </c>
      <c r="E116" s="5" t="inlineStr">
        <is>
          <t>7.000,00</t>
        </is>
      </c>
      <c r="F116" s="4" t="inlineStr">
        <is>
          <t>200.00</t>
        </is>
      </c>
    </row>
    <row collapsed="false" customFormat="false" customHeight="false" hidden="false" ht="12.1" outlineLevel="0" r="117">
      <c r="A117" s="5" t="s">
        <f>=HYPERLINK("https://leilaoonline.net/lote/detalhe/223475", "1003")</f>
      </c>
      <c r="B117" s="4" t="s">
        <f>=HYPERLINK("https://leilaoonline.net/lote/detalhe/223475", " SERRA DE FITA RONEMAK AC 300, ANO: 1992")</f>
      </c>
      <c r="C117" s="4" t="inlineStr">
        <is>
          <t>Não vendido</t>
        </is>
      </c>
      <c r="D117" s="4" t="inlineStr">
        <is>
          <t>0</t>
        </is>
      </c>
      <c r="E117" s="5" t="inlineStr">
        <is>
          <t>3.800,00</t>
        </is>
      </c>
      <c r="F117" s="4" t="inlineStr">
        <is>
          <t>200.00</t>
        </is>
      </c>
    </row>
    <row collapsed="false" customFormat="false" customHeight="false" hidden="false" ht="12.1" outlineLevel="0" r="118">
      <c r="A118" s="5" t="s">
        <f>=HYPERLINK("https://leilaoonline.net/lote/detalhe/223478", "1005")</f>
      </c>
      <c r="B118" s="4" t="s">
        <f>=HYPERLINK("https://leilaoonline.net/lote/detalhe/223478", " VENTOINHA COM QUEIMADOR E MOTOR ELÉTRICO 7,5 CV")</f>
      </c>
      <c r="C118" s="4" t="inlineStr">
        <is>
          <t>Não vendido</t>
        </is>
      </c>
      <c r="D118" s="4" t="inlineStr">
        <is>
          <t>0</t>
        </is>
      </c>
      <c r="E118" s="5" t="inlineStr">
        <is>
          <t>6.000,00</t>
        </is>
      </c>
      <c r="F118" s="4" t="inlineStr">
        <is>
          <t>200.00</t>
        </is>
      </c>
    </row>
    <row collapsed="false" customFormat="false" customHeight="false" hidden="false" ht="12.1" outlineLevel="0" r="119">
      <c r="A119" s="5" t="s">
        <f>=HYPERLINK("https://leilaoonline.net/lote/detalhe/223477", "1006")</f>
      </c>
      <c r="B119" s="4" t="s">
        <f>=HYPERLINK("https://leilaoonline.net/lote/detalhe/223477", " 3 ESTEIRAS ELETROMAGNÉTICAS EM AÇO INOX")</f>
      </c>
      <c r="C119" s="4" t="inlineStr">
        <is>
          <t>Não vendido</t>
        </is>
      </c>
      <c r="D119" s="4" t="inlineStr">
        <is>
          <t>0</t>
        </is>
      </c>
      <c r="E119" s="5" t="inlineStr">
        <is>
          <t>13.000,00</t>
        </is>
      </c>
      <c r="F119" s="4" t="inlineStr">
        <is>
          <t>200.00</t>
        </is>
      </c>
    </row>
    <row collapsed="false" customFormat="false" customHeight="false" hidden="false" ht="12.1" outlineLevel="0" r="120">
      <c r="A120" s="5" t="s">
        <f>=HYPERLINK("https://leilaoonline.net/lote/detalhe/223476", "1007")</f>
      </c>
      <c r="B120" s="4" t="s">
        <f>=HYPERLINK("https://leilaoonline.net/lote/detalhe/223476", " FURADEIRA DE COLUNA YADOYA S35, COM MOTOR ELÉTRICO 15 CV")</f>
      </c>
      <c r="C120" s="4" t="inlineStr">
        <is>
          <t>Não vendido</t>
        </is>
      </c>
      <c r="D120" s="4" t="inlineStr">
        <is>
          <t>0</t>
        </is>
      </c>
      <c r="E120" s="5" t="inlineStr">
        <is>
          <t>5.000,00</t>
        </is>
      </c>
      <c r="F120" s="4" t="inlineStr">
        <is>
          <t>200.00</t>
        </is>
      </c>
    </row>
    <row collapsed="false" customFormat="false" customHeight="false" hidden="false" ht="12.1" outlineLevel="0" r="121">
      <c r="A121" s="5" t="s">
        <f>=HYPERLINK("https://leilaoonline.net/lote/detalhe/223485", "1016")</f>
      </c>
      <c r="B121" s="4" t="s">
        <f>=HYPERLINK("https://leilaoonline.net/lote/detalhe/223485", " SERRA DE FITA DOALL MOD. ML")</f>
      </c>
      <c r="C121" s="4" t="inlineStr">
        <is>
          <t>Não vendido</t>
        </is>
      </c>
      <c r="D121" s="4" t="inlineStr">
        <is>
          <t>0</t>
        </is>
      </c>
      <c r="E121" s="5" t="inlineStr">
        <is>
          <t>3.000,00</t>
        </is>
      </c>
      <c r="F121" s="4" t="inlineStr">
        <is>
          <t>200.00</t>
        </is>
      </c>
    </row>
    <row collapsed="false" customFormat="false" customHeight="false" hidden="false" ht="12.1" outlineLevel="0" r="122">
      <c r="A122" s="5" t="s">
        <f>=HYPERLINK("https://leilaoonline.net/lote/detalhe/223489", "1024")</f>
      </c>
      <c r="B122" s="4" t="s">
        <f>=HYPERLINK("https://leilaoonline.net/lote/detalhe/223489", " MOTORREDUTOR SEW, REL. 1: 192, COM MOTOR ELÉTRICO 40 CV, 2 PÓLOS, 380/660 V")</f>
      </c>
      <c r="C122" s="4" t="inlineStr">
        <is>
          <t>Não vendido</t>
        </is>
      </c>
      <c r="D122" s="4" t="inlineStr">
        <is>
          <t>0</t>
        </is>
      </c>
      <c r="E122" s="5" t="inlineStr">
        <is>
          <t>8.000,00</t>
        </is>
      </c>
      <c r="F122" s="4" t="inlineStr">
        <is>
          <t>200.00</t>
        </is>
      </c>
    </row>
    <row collapsed="false" customFormat="false" customHeight="false" hidden="false" ht="12.1" outlineLevel="0" r="123">
      <c r="A123" s="5" t="s">
        <f>=HYPERLINK("https://leilaoonline.net/lote/detalhe/223488", "1029")</f>
      </c>
      <c r="B123" s="4" t="s">
        <f>=HYPERLINK("https://leilaoonline.net/lote/detalhe/223488", " 1 REDUTOR TRANSMOTÉCNICA H1213, REL. 1:20 E 1 REDUTOR S/ ESPECIFICAÇÕES")</f>
      </c>
      <c r="C123" s="4" t="inlineStr">
        <is>
          <t>Não vendido</t>
        </is>
      </c>
      <c r="D123" s="4" t="inlineStr">
        <is>
          <t>0</t>
        </is>
      </c>
      <c r="E123" s="5" t="inlineStr">
        <is>
          <t>8.000,00</t>
        </is>
      </c>
      <c r="F123" s="4" t="inlineStr">
        <is>
          <t>200.00</t>
        </is>
      </c>
    </row>
    <row collapsed="false" customFormat="false" customHeight="false" hidden="false" ht="12.1" outlineLevel="0" r="124">
      <c r="A124" s="5" t="s">
        <f>=HYPERLINK("https://leilaoonline.net/lote/detalhe/223479", "1030")</f>
      </c>
      <c r="B124" s="4" t="s">
        <f>=HYPERLINK("https://leilaoonline.net/lote/detalhe/223479", " 11 MOTORES ESTACIONÁRIOS DYNAPAC")</f>
      </c>
      <c r="C124" s="4" t="inlineStr">
        <is>
          <t>Não vendido</t>
        </is>
      </c>
      <c r="D124" s="4" t="inlineStr">
        <is>
          <t>0</t>
        </is>
      </c>
      <c r="E124" s="5" t="inlineStr">
        <is>
          <t>4.000,00</t>
        </is>
      </c>
      <c r="F124" s="4" t="inlineStr">
        <is>
          <t>200.00</t>
        </is>
      </c>
    </row>
    <row collapsed="false" customFormat="false" customHeight="false" hidden="false" ht="12.1" outlineLevel="0" r="125">
      <c r="A125" s="5" t="s">
        <f>=HYPERLINK("https://leilaoonline.net/lote/detalhe/223480", "1039")</f>
      </c>
      <c r="B125" s="4" t="s">
        <f>=HYPERLINK("https://leilaoonline.net/lote/detalhe/223480", " 4 EXAUSTORES PROJELMEC, Q:22000³/H , COM MOTOR 6 CV RPM 1150")</f>
      </c>
      <c r="C125" s="4" t="inlineStr">
        <is>
          <t>Não vendido</t>
        </is>
      </c>
      <c r="D125" s="4" t="inlineStr">
        <is>
          <t>0</t>
        </is>
      </c>
      <c r="E125" s="5" t="inlineStr">
        <is>
          <t>8.000,00</t>
        </is>
      </c>
      <c r="F125" s="4" t="inlineStr">
        <is>
          <t>200.00</t>
        </is>
      </c>
    </row>
    <row collapsed="false" customFormat="false" customHeight="false" hidden="false" ht="12.1" outlineLevel="0" r="126">
      <c r="A126" s="5" t="s">
        <f>=HYPERLINK("https://leilaoonline.net/lote/detalhe/223491", "1057")</f>
      </c>
      <c r="B126" s="4" t="s">
        <f>=HYPERLINK("https://leilaoonline.net/lote/detalhe/223491", " CENTRÍFUGA EM AÇO INOX DIÂM. 1,8 M E ALTURA 1 M")</f>
      </c>
      <c r="C126" s="4" t="inlineStr">
        <is>
          <t>Não vendido</t>
        </is>
      </c>
      <c r="D126" s="4" t="inlineStr">
        <is>
          <t>0</t>
        </is>
      </c>
      <c r="E126" s="5" t="inlineStr">
        <is>
          <t>13.000,00</t>
        </is>
      </c>
      <c r="F126" s="4" t="inlineStr">
        <is>
          <t>200.00</t>
        </is>
      </c>
    </row>
    <row collapsed="false" customFormat="false" customHeight="false" hidden="false" ht="12.1" outlineLevel="0" r="127">
      <c r="A127" s="5" t="s">
        <f>=HYPERLINK("https://leilaoonline.net/lote/detalhe/223481", "1060")</f>
      </c>
      <c r="B127" s="4" t="s">
        <f>=HYPERLINK("https://leilaoonline.net/lote/detalhe/223481", " ESTUFA MARVI POT. 1000 W")</f>
      </c>
      <c r="C127" s="4" t="inlineStr">
        <is>
          <t>Não vendido</t>
        </is>
      </c>
      <c r="D127" s="4" t="inlineStr">
        <is>
          <t>0</t>
        </is>
      </c>
      <c r="E127" s="5" t="inlineStr">
        <is>
          <t>4.000,00</t>
        </is>
      </c>
      <c r="F127" s="4" t="inlineStr">
        <is>
          <t>200.00</t>
        </is>
      </c>
    </row>
    <row collapsed="false" customFormat="false" customHeight="false" hidden="false" ht="12.1" outlineLevel="0" r="128">
      <c r="A128" s="5" t="s">
        <f>=HYPERLINK("https://leilaoonline.net/lote/detalhe/223490", "1061")</f>
      </c>
      <c r="B128" s="4" t="s">
        <f>=HYPERLINK("https://leilaoonline.net/lote/detalhe/223490", " ALIMENTADOR VIBRATÓRIO C/ MOTOR ELÉTRICO 2 CV")</f>
      </c>
      <c r="C128" s="4" t="inlineStr">
        <is>
          <t>Não vendido</t>
        </is>
      </c>
      <c r="D128" s="4" t="inlineStr">
        <is>
          <t>0</t>
        </is>
      </c>
      <c r="E128" s="5" t="inlineStr">
        <is>
          <t>13.000,00</t>
        </is>
      </c>
      <c r="F128" s="4" t="inlineStr">
        <is>
          <t>200.00</t>
        </is>
      </c>
    </row>
    <row collapsed="false" customFormat="false" customHeight="false" hidden="false" ht="12.1" outlineLevel="0" r="129">
      <c r="A129" s="5" t="s">
        <f>=HYPERLINK("https://leilaoonline.net/lote/detalhe/223495", "1070")</f>
      </c>
      <c r="B129" s="4" t="s">
        <f>=HYPERLINK("https://leilaoonline.net/lote/detalhe/223495", " ESTEIRA TRANSPORTADORA C/ MOTORREDUTOR SEW, REL. 1:23,2, POT. 0,75 KW; COMP. 5 M")</f>
      </c>
      <c r="C129" s="4" t="inlineStr">
        <is>
          <t>Não vendido</t>
        </is>
      </c>
      <c r="D129" s="4" t="inlineStr">
        <is>
          <t>0</t>
        </is>
      </c>
      <c r="E129" s="5" t="inlineStr">
        <is>
          <t>5.000,00</t>
        </is>
      </c>
      <c r="F129" s="4" t="inlineStr">
        <is>
          <t>200.00</t>
        </is>
      </c>
    </row>
    <row collapsed="false" customFormat="false" customHeight="false" hidden="false" ht="12.1" outlineLevel="0" r="130">
      <c r="A130" s="5" t="s">
        <f>=HYPERLINK("https://leilaoonline.net/lote/detalhe/223500", "1076")</f>
      </c>
      <c r="B130" s="4" t="s">
        <f>=HYPERLINK("https://leilaoonline.net/lote/detalhe/223500", " VÁLVULA ROTATIVA CONDOR EM AÇO INOX")</f>
      </c>
      <c r="C130" s="4" t="inlineStr">
        <is>
          <t>Não vendido</t>
        </is>
      </c>
      <c r="D130" s="4" t="inlineStr">
        <is>
          <t>0</t>
        </is>
      </c>
      <c r="E130" s="5" t="inlineStr">
        <is>
          <t>13.000,00</t>
        </is>
      </c>
      <c r="F130" s="4" t="inlineStr">
        <is>
          <t>200.00</t>
        </is>
      </c>
    </row>
    <row collapsed="false" customFormat="false" customHeight="false" hidden="false" ht="12.1" outlineLevel="0" r="131">
      <c r="A131" s="5" t="s">
        <f>=HYPERLINK("https://leilaoonline.net/lote/detalhe/223505", "1078")</f>
      </c>
      <c r="B131" s="4" t="s">
        <f>=HYPERLINK("https://leilaoonline.net/lote/detalhe/223505", " REDUTOR, REL. 1:60 P/ MOTOR DE 20 CV")</f>
      </c>
      <c r="C131" s="4" t="inlineStr">
        <is>
          <t>Não vendido</t>
        </is>
      </c>
      <c r="D131" s="4" t="inlineStr">
        <is>
          <t>0</t>
        </is>
      </c>
      <c r="E131" s="5" t="inlineStr">
        <is>
          <t>8.000,00</t>
        </is>
      </c>
      <c r="F131" s="4" t="inlineStr">
        <is>
          <t>200.00</t>
        </is>
      </c>
    </row>
    <row collapsed="false" customFormat="false" customHeight="false" hidden="false" ht="12.1" outlineLevel="0" r="132">
      <c r="A132" s="5" t="s">
        <f>=HYPERLINK("https://leilaoonline.net/lote/detalhe/223504", "1080")</f>
      </c>
      <c r="B132" s="4" t="s">
        <f>=HYPERLINK("https://leilaoonline.net/lote/detalhe/223504", " EXAUSTOR PROJELMEC")</f>
      </c>
      <c r="C132" s="4" t="inlineStr">
        <is>
          <t>Não vendido</t>
        </is>
      </c>
      <c r="D132" s="4" t="inlineStr">
        <is>
          <t>0</t>
        </is>
      </c>
      <c r="E132" s="5" t="inlineStr">
        <is>
          <t>7.000,00</t>
        </is>
      </c>
      <c r="F132" s="4" t="inlineStr">
        <is>
          <t>200.00</t>
        </is>
      </c>
    </row>
    <row collapsed="false" customFormat="false" customHeight="false" hidden="false" ht="12.1" outlineLevel="0" r="133">
      <c r="A133" s="5" t="s">
        <f>=HYPERLINK("https://leilaoonline.net/lote/detalhe/223502", "1082")</f>
      </c>
      <c r="B133" s="4" t="s">
        <f>=HYPERLINK("https://leilaoonline.net/lote/detalhe/223502", " 1 GUILHOTINA PEXTO F3354")</f>
      </c>
      <c r="C133" s="4" t="inlineStr">
        <is>
          <t>Não vendido</t>
        </is>
      </c>
      <c r="D133" s="4" t="inlineStr">
        <is>
          <t>0</t>
        </is>
      </c>
      <c r="E133" s="5" t="inlineStr">
        <is>
          <t>10.000,00</t>
        </is>
      </c>
      <c r="F133" s="4" t="inlineStr">
        <is>
          <t>200.00</t>
        </is>
      </c>
    </row>
    <row collapsed="false" customFormat="false" customHeight="false" hidden="false" ht="12.1" outlineLevel="0" r="134">
      <c r="A134" s="5" t="s">
        <f>=HYPERLINK("https://leilaoonline.net/lote/detalhe/223499", "1087")</f>
      </c>
      <c r="B134" s="4" t="s">
        <f>=HYPERLINK("https://leilaoonline.net/lote/detalhe/223499", " CALHA VIBRATÓRIA, DIM. 2X0,9 M")</f>
      </c>
      <c r="C134" s="4" t="inlineStr">
        <is>
          <t>Não vendido</t>
        </is>
      </c>
      <c r="D134" s="4" t="inlineStr">
        <is>
          <t>0</t>
        </is>
      </c>
      <c r="E134" s="5" t="inlineStr">
        <is>
          <t>8.000,00</t>
        </is>
      </c>
      <c r="F134" s="4" t="inlineStr">
        <is>
          <t>200.00</t>
        </is>
      </c>
    </row>
    <row collapsed="false" customFormat="false" customHeight="false" hidden="false" ht="12.1" outlineLevel="0" r="135">
      <c r="A135" s="5" t="s">
        <f>=HYPERLINK("https://leilaoonline.net/lote/detalhe/223493", "1088")</f>
      </c>
      <c r="B135" s="4" t="s">
        <f>=HYPERLINK("https://leilaoonline.net/lote/detalhe/223493", " CALHA VIBRATÓRIA, DIM. 3X0,9 M")</f>
      </c>
      <c r="C135" s="4" t="inlineStr">
        <is>
          <t>Não vendido</t>
        </is>
      </c>
      <c r="D135" s="4" t="inlineStr">
        <is>
          <t>0</t>
        </is>
      </c>
      <c r="E135" s="5" t="inlineStr">
        <is>
          <t>10.000,00</t>
        </is>
      </c>
      <c r="F135" s="4" t="inlineStr">
        <is>
          <t>200.00</t>
        </is>
      </c>
    </row>
    <row collapsed="false" customFormat="false" customHeight="false" hidden="false" ht="12.1" outlineLevel="0" r="136">
      <c r="A136" s="5" t="s">
        <f>=HYPERLINK("https://leilaoonline.net/lote/detalhe/223492", "1089")</f>
      </c>
      <c r="B136" s="4" t="s">
        <f>=HYPERLINK("https://leilaoonline.net/lote/detalhe/223492", " LAVADORA DE PEÇAS EM AÇO INOX, DIM. 1,3X0,85 M")</f>
      </c>
      <c r="C136" s="4" t="inlineStr">
        <is>
          <t>Não vendido</t>
        </is>
      </c>
      <c r="D136" s="4" t="inlineStr">
        <is>
          <t>0</t>
        </is>
      </c>
      <c r="E136" s="5" t="inlineStr">
        <is>
          <t>5.000,00</t>
        </is>
      </c>
      <c r="F136" s="4" t="inlineStr">
        <is>
          <t>200.00</t>
        </is>
      </c>
    </row>
    <row collapsed="false" customFormat="false" customHeight="false" hidden="false" ht="12.1" outlineLevel="0" r="137">
      <c r="A137" s="5" t="s">
        <f>=HYPERLINK("https://leilaoonline.net/lote/detalhe/223498", "1090")</f>
      </c>
      <c r="B137" s="4" t="s">
        <f>=HYPERLINK("https://leilaoonline.net/lote/detalhe/223498", " ESTEIRA TRANSPORTADORA DE CAVACO COM MOTORREDUTOR, COMP. 4 M")</f>
      </c>
      <c r="C137" s="4" t="inlineStr">
        <is>
          <t>Não vendido</t>
        </is>
      </c>
      <c r="D137" s="4" t="inlineStr">
        <is>
          <t>0</t>
        </is>
      </c>
      <c r="E137" s="5" t="inlineStr">
        <is>
          <t>6.000,00</t>
        </is>
      </c>
      <c r="F137" s="4" t="inlineStr">
        <is>
          <t>200.00</t>
        </is>
      </c>
    </row>
    <row collapsed="false" customFormat="false" customHeight="false" hidden="false" ht="12.1" outlineLevel="0" r="138">
      <c r="A138" s="5" t="s">
        <f>=HYPERLINK("https://leilaoonline.net/lote/detalhe/223503", "1093")</f>
      </c>
      <c r="B138" s="4" t="s">
        <f>=HYPERLINK("https://leilaoonline.net/lote/detalhe/223503", " MOTOBOMBA OMEL EM INOX, COM MOTOR ELÉTRICO 40 CV")</f>
      </c>
      <c r="C138" s="4" t="inlineStr">
        <is>
          <t>Não vendido</t>
        </is>
      </c>
      <c r="D138" s="4" t="inlineStr">
        <is>
          <t>0</t>
        </is>
      </c>
      <c r="E138" s="5" t="inlineStr">
        <is>
          <t>9.800,00</t>
        </is>
      </c>
      <c r="F138" s="4" t="inlineStr">
        <is>
          <t>200.00</t>
        </is>
      </c>
    </row>
    <row collapsed="false" customFormat="false" customHeight="false" hidden="false" ht="12.1" outlineLevel="0" r="139">
      <c r="A139" s="5" t="s">
        <f>=HYPERLINK("https://leilaoonline.net/lote/detalhe/223501", "1096")</f>
      </c>
      <c r="B139" s="4" t="s">
        <f>=HYPERLINK("https://leilaoonline.net/lote/detalhe/223501", " 2 TANQUES EM AÇO CARBONO, DIÂM. 1,2 M E ALTURA 1 M")</f>
      </c>
      <c r="C139" s="4" t="inlineStr">
        <is>
          <t>Não vendido</t>
        </is>
      </c>
      <c r="D139" s="4" t="inlineStr">
        <is>
          <t>0</t>
        </is>
      </c>
      <c r="E139" s="5" t="inlineStr">
        <is>
          <t>2.000,00</t>
        </is>
      </c>
      <c r="F139" s="4" t="inlineStr">
        <is>
          <t>200.00</t>
        </is>
      </c>
    </row>
    <row collapsed="false" customFormat="false" customHeight="false" hidden="false" ht="12.1" outlineLevel="0" r="140">
      <c r="A140" s="5" t="s">
        <f>=HYPERLINK("https://leilaoonline.net/lote/detalhe/223514", "2105")</f>
      </c>
      <c r="B140" s="4" t="s">
        <f>=HYPERLINK("https://leilaoonline.net/lote/detalhe/223514", " PRENSA EXCÊNTRICA; CAP. 6 T")</f>
      </c>
      <c r="C140" s="4" t="inlineStr">
        <is>
          <t>Não vendido</t>
        </is>
      </c>
      <c r="D140" s="4" t="inlineStr">
        <is>
          <t>0</t>
        </is>
      </c>
      <c r="E140" s="5" t="inlineStr">
        <is>
          <t>4.000,00</t>
        </is>
      </c>
      <c r="F140" s="4" t="inlineStr">
        <is>
          <t>200.00</t>
        </is>
      </c>
    </row>
    <row collapsed="false" customFormat="false" customHeight="false" hidden="false" ht="12.1" outlineLevel="0" r="141">
      <c r="A141" s="5" t="s">
        <f>=HYPERLINK("https://leilaoonline.net/lote/detalhe/223508", "2109")</f>
      </c>
      <c r="B141" s="4" t="s">
        <f>=HYPERLINK("https://leilaoonline.net/lote/detalhe/223508", " SERRA DE FITA RONEMAK MOD. 3/4")</f>
      </c>
      <c r="C141" s="4" t="inlineStr">
        <is>
          <t>Não vendido</t>
        </is>
      </c>
      <c r="D141" s="4" t="inlineStr">
        <is>
          <t>0</t>
        </is>
      </c>
      <c r="E141" s="5" t="inlineStr">
        <is>
          <t>10.000,00</t>
        </is>
      </c>
      <c r="F141" s="4" t="inlineStr">
        <is>
          <t>200.00</t>
        </is>
      </c>
    </row>
    <row collapsed="false" customFormat="false" customHeight="false" hidden="false" ht="12.1" outlineLevel="0" r="142">
      <c r="A142" s="5" t="s">
        <f>=HYPERLINK("https://leilaoonline.net/lote/detalhe/223511", "2110")</f>
      </c>
      <c r="B142" s="4" t="s">
        <f>=HYPERLINK("https://leilaoonline.net/lote/detalhe/223511", " VENTILADOR INDUSTRIAL PROJELMEC 2 CV")</f>
      </c>
      <c r="C142" s="4" t="inlineStr">
        <is>
          <t>Não vendido</t>
        </is>
      </c>
      <c r="D142" s="4" t="inlineStr">
        <is>
          <t>0</t>
        </is>
      </c>
      <c r="E142" s="5" t="inlineStr">
        <is>
          <t>4.000,00</t>
        </is>
      </c>
      <c r="F142" s="4" t="inlineStr">
        <is>
          <t>200.00</t>
        </is>
      </c>
    </row>
    <row collapsed="false" customFormat="false" customHeight="false" hidden="false" ht="12.1" outlineLevel="0" r="143">
      <c r="A143" s="5" t="s">
        <f>=HYPERLINK("https://leilaoonline.net/lote/detalhe/223506", "2111")</f>
      </c>
      <c r="B143" s="4" t="s">
        <f>=HYPERLINK("https://leilaoonline.net/lote/detalhe/223506", " TACHO TIPO CADINHO")</f>
      </c>
      <c r="C143" s="4" t="inlineStr">
        <is>
          <t>Não vendido</t>
        </is>
      </c>
      <c r="D143" s="4" t="inlineStr">
        <is>
          <t>0</t>
        </is>
      </c>
      <c r="E143" s="5" t="inlineStr">
        <is>
          <t>2.500,00</t>
        </is>
      </c>
      <c r="F143" s="4" t="inlineStr">
        <is>
          <t>200.00</t>
        </is>
      </c>
    </row>
    <row collapsed="false" customFormat="false" customHeight="false" hidden="false" ht="12.1" outlineLevel="0" r="144">
      <c r="A144" s="5" t="s">
        <f>=HYPERLINK("https://leilaoonline.net/lote/detalhe/223507", "2116")</f>
      </c>
      <c r="B144" s="4" t="s">
        <f>=HYPERLINK("https://leilaoonline.net/lote/detalhe/223507", " PRENSA TIPO "C"")</f>
      </c>
      <c r="C144" s="4" t="inlineStr">
        <is>
          <t>Não vendido</t>
        </is>
      </c>
      <c r="D144" s="4" t="inlineStr">
        <is>
          <t>0</t>
        </is>
      </c>
      <c r="E144" s="5" t="inlineStr">
        <is>
          <t>12.500,00</t>
        </is>
      </c>
      <c r="F144" s="4" t="inlineStr">
        <is>
          <t>200.00</t>
        </is>
      </c>
    </row>
    <row collapsed="false" customFormat="false" customHeight="false" hidden="false" ht="12.1" outlineLevel="0" r="145">
      <c r="A145" s="5" t="s">
        <f>=HYPERLINK("https://leilaoonline.net/lote/detalhe/223513", "2117")</f>
      </c>
      <c r="B145" s="4" t="s">
        <f>=HYPERLINK("https://leilaoonline.net/lote/detalhe/223513", " MOTORREDUTOR  ")</f>
      </c>
      <c r="C145" s="4" t="inlineStr">
        <is>
          <t>Não vendido</t>
        </is>
      </c>
      <c r="D145" s="4" t="inlineStr">
        <is>
          <t>0</t>
        </is>
      </c>
      <c r="E145" s="5" t="inlineStr">
        <is>
          <t>12.500,00</t>
        </is>
      </c>
      <c r="F145" s="4" t="inlineStr">
        <is>
          <t>200.00</t>
        </is>
      </c>
    </row>
    <row collapsed="false" customFormat="false" customHeight="false" hidden="false" ht="12.1" outlineLevel="0" r="146">
      <c r="A146" s="5" t="s">
        <f>=HYPERLINK("https://leilaoonline.net/lote/detalhe/223510", "2118")</f>
      </c>
      <c r="B146" s="4" t="s">
        <f>=HYPERLINK("https://leilaoonline.net/lote/detalhe/223510", " MOTORREDUTOR  ")</f>
      </c>
      <c r="C146" s="4" t="inlineStr">
        <is>
          <t>Não vendido</t>
        </is>
      </c>
      <c r="D146" s="4" t="inlineStr">
        <is>
          <t>0</t>
        </is>
      </c>
      <c r="E146" s="5" t="inlineStr">
        <is>
          <t>12.500,00</t>
        </is>
      </c>
      <c r="F146" s="4" t="inlineStr">
        <is>
          <t>200.00</t>
        </is>
      </c>
    </row>
    <row collapsed="false" customFormat="false" customHeight="false" hidden="false" ht="12.1" outlineLevel="0" r="147">
      <c r="A147" s="5" t="s">
        <f>=HYPERLINK("https://leilaoonline.net/lote/detalhe/223509", "2119")</f>
      </c>
      <c r="B147" s="4" t="s">
        <f>=HYPERLINK("https://leilaoonline.net/lote/detalhe/223509", " MOTORREDUTOR  ")</f>
      </c>
      <c r="C147" s="4" t="inlineStr">
        <is>
          <t>Não vendido</t>
        </is>
      </c>
      <c r="D147" s="4" t="inlineStr">
        <is>
          <t>0</t>
        </is>
      </c>
      <c r="E147" s="5" t="inlineStr">
        <is>
          <t>12.500,00</t>
        </is>
      </c>
      <c r="F147" s="4" t="inlineStr">
        <is>
          <t>200.00</t>
        </is>
      </c>
    </row>
    <row collapsed="false" customFormat="false" customHeight="false" hidden="false" ht="12.1" outlineLevel="0" r="148">
      <c r="A148" s="5" t="s">
        <f>=HYPERLINK("https://leilaoonline.net/lote/detalhe/223512", "2120")</f>
      </c>
      <c r="B148" s="4" t="s">
        <f>=HYPERLINK("https://leilaoonline.net/lote/detalhe/223512", " MOTORREDUTOR  ")</f>
      </c>
      <c r="C148" s="4" t="inlineStr">
        <is>
          <t>Não vendido</t>
        </is>
      </c>
      <c r="D148" s="4" t="inlineStr">
        <is>
          <t>0</t>
        </is>
      </c>
      <c r="E148" s="5" t="inlineStr">
        <is>
          <t>12.500,00</t>
        </is>
      </c>
      <c r="F148" s="4" t="inlineStr">
        <is>
          <t>200.00</t>
        </is>
      </c>
    </row>
    <row collapsed="false" customFormat="false" customHeight="false" hidden="false" ht="12.1" outlineLevel="0" r="149">
      <c r="A149" s="5" t="s">
        <f>=HYPERLINK("https://leilaoonline.net/lote/detalhe/223515", "2122")</f>
      </c>
      <c r="B149" s="4" t="s">
        <f>=HYPERLINK("https://leilaoonline.net/lote/detalhe/223515", " ESTEIRA TRANSPORTADOR P/ CAVACO C/ MOTOR")</f>
      </c>
      <c r="C149" s="4" t="inlineStr">
        <is>
          <t>Não vendido</t>
        </is>
      </c>
      <c r="D149" s="4" t="inlineStr">
        <is>
          <t>0</t>
        </is>
      </c>
      <c r="E149" s="5" t="inlineStr">
        <is>
          <t>6.500,00</t>
        </is>
      </c>
      <c r="F149" s="4" t="inlineStr">
        <is>
          <t>200.00</t>
        </is>
      </c>
    </row>
    <row collapsed="false" customFormat="false" customHeight="false" hidden="false" ht="12.1" outlineLevel="0" r="150">
      <c r="A150" s="5" t="s">
        <f>=HYPERLINK("https://leilaoonline.net/lote/detalhe/223516", "2124")</f>
      </c>
      <c r="B150" s="4" t="s">
        <f>=HYPERLINK("https://leilaoonline.net/lote/detalhe/223516", " AFIADORA DE FERRAMENTAS, C/ MOTOR WEG 3 CV")</f>
      </c>
      <c r="C150" s="4" t="inlineStr">
        <is>
          <t>Não vendido</t>
        </is>
      </c>
      <c r="D150" s="4" t="inlineStr">
        <is>
          <t>0</t>
        </is>
      </c>
      <c r="E150" s="5" t="inlineStr">
        <is>
          <t>2.200,00</t>
        </is>
      </c>
      <c r="F150" s="4" t="inlineStr">
        <is>
          <t>200.00</t>
        </is>
      </c>
    </row>
    <row collapsed="false" customFormat="false" customHeight="false" hidden="false" ht="12.1" outlineLevel="0" r="151">
      <c r="A151" s="5" t="s">
        <f>=HYPERLINK("https://leilaoonline.net/lote/detalhe/223517", "2125")</f>
      </c>
      <c r="B151" s="4" t="s">
        <f>=HYPERLINK("https://leilaoonline.net/lote/detalhe/223517", " VENTILADOR INDUSTRIAL TIPO 1/14, ANO 1978")</f>
      </c>
      <c r="C151" s="4" t="inlineStr">
        <is>
          <t>Não vendido</t>
        </is>
      </c>
      <c r="D151" s="4" t="inlineStr">
        <is>
          <t>0</t>
        </is>
      </c>
      <c r="E151" s="5" t="inlineStr">
        <is>
          <t>10.000,00</t>
        </is>
      </c>
      <c r="F151" s="4" t="inlineStr">
        <is>
          <t>200.00</t>
        </is>
      </c>
    </row>
    <row collapsed="false" customFormat="false" customHeight="false" hidden="false" ht="12.1" outlineLevel="0" r="152">
      <c r="A152" s="5" t="s">
        <f>=HYPERLINK("https://leilaoonline.net/lote/detalhe/223518", "2128")</f>
      </c>
      <c r="B152" s="4" t="s">
        <f>=HYPERLINK("https://leilaoonline.net/lote/detalhe/223518", " BOMBA CENTRÍFUGA EM AÇO INOX; POT. APROX. 30 CV")</f>
      </c>
      <c r="C152" s="4" t="inlineStr">
        <is>
          <t>Não vendido</t>
        </is>
      </c>
      <c r="D152" s="4" t="inlineStr">
        <is>
          <t>0</t>
        </is>
      </c>
      <c r="E152" s="5" t="inlineStr">
        <is>
          <t>7.500,00</t>
        </is>
      </c>
      <c r="F152" s="4" t="inlineStr">
        <is>
          <t>200.00</t>
        </is>
      </c>
    </row>
    <row collapsed="false" customFormat="false" customHeight="false" hidden="false" ht="12.1" outlineLevel="0" r="153">
      <c r="A153" s="5" t="s">
        <f>=HYPERLINK("https://leilaoonline.net/lote/detalhe/223520", "2136")</f>
      </c>
      <c r="B153" s="4" t="s">
        <f>=HYPERLINK("https://leilaoonline.net/lote/detalhe/223520", " UNIDADE HIDRÁULICA C/ MOTOR ELÉT. WEG 75 CV, 1775 RPM, 220/380 V")</f>
      </c>
      <c r="C153" s="4" t="inlineStr">
        <is>
          <t>Não vendido</t>
        </is>
      </c>
      <c r="D153" s="4" t="inlineStr">
        <is>
          <t>0</t>
        </is>
      </c>
      <c r="E153" s="5" t="inlineStr">
        <is>
          <t>13.500,00</t>
        </is>
      </c>
      <c r="F153" s="4" t="inlineStr">
        <is>
          <t>200.00</t>
        </is>
      </c>
    </row>
    <row collapsed="false" customFormat="false" customHeight="false" hidden="false" ht="12.1" outlineLevel="0" r="154">
      <c r="A154" s="5" t="s">
        <f>=HYPERLINK("https://leilaoonline.net/lote/detalhe/223526", "2138")</f>
      </c>
      <c r="B154" s="4" t="s">
        <f>=HYPERLINK("https://leilaoonline.net/lote/detalhe/223526", " REDUTOR TRANSMOTÉCNICA; REL.: 1:6,3")</f>
      </c>
      <c r="C154" s="4" t="inlineStr">
        <is>
          <t>Não vendido</t>
        </is>
      </c>
      <c r="D154" s="4" t="inlineStr">
        <is>
          <t>0</t>
        </is>
      </c>
      <c r="E154" s="5" t="inlineStr">
        <is>
          <t>12.500,00</t>
        </is>
      </c>
      <c r="F154" s="4" t="inlineStr">
        <is>
          <t>200.00</t>
        </is>
      </c>
    </row>
    <row collapsed="false" customFormat="false" customHeight="false" hidden="false" ht="12.1" outlineLevel="0" r="155">
      <c r="A155" s="5" t="s">
        <f>=HYPERLINK("https://leilaoonline.net/lote/detalhe/223525", "2139")</f>
      </c>
      <c r="B155" s="4" t="s">
        <f>=HYPERLINK("https://leilaoonline.net/lote/detalhe/223525", " REDUTOR TRANSMOTÉCNICA; REL.: 1:6,3")</f>
      </c>
      <c r="C155" s="4" t="inlineStr">
        <is>
          <t>Não vendido</t>
        </is>
      </c>
      <c r="D155" s="4" t="inlineStr">
        <is>
          <t>0</t>
        </is>
      </c>
      <c r="E155" s="5" t="inlineStr">
        <is>
          <t>12.500,00</t>
        </is>
      </c>
      <c r="F155" s="4" t="inlineStr">
        <is>
          <t>200.00</t>
        </is>
      </c>
    </row>
    <row collapsed="false" customFormat="false" customHeight="false" hidden="false" ht="12.1" outlineLevel="0" r="156">
      <c r="A156" s="5" t="s">
        <f>=HYPERLINK("https://leilaoonline.net/lote/detalhe/223528", "2140")</f>
      </c>
      <c r="B156" s="4" t="s">
        <f>=HYPERLINK("https://leilaoonline.net/lote/detalhe/223528", " REDUTOR TRANSMOTÉCNICA; REL.: 1:6,3")</f>
      </c>
      <c r="C156" s="4" t="inlineStr">
        <is>
          <t>Não vendido</t>
        </is>
      </c>
      <c r="D156" s="4" t="inlineStr">
        <is>
          <t>0</t>
        </is>
      </c>
      <c r="E156" s="5" t="inlineStr">
        <is>
          <t>12.500,00</t>
        </is>
      </c>
      <c r="F156" s="4" t="inlineStr">
        <is>
          <t>200.00</t>
        </is>
      </c>
    </row>
    <row collapsed="false" customFormat="false" customHeight="false" hidden="false" ht="12.1" outlineLevel="0" r="157">
      <c r="A157" s="5" t="s">
        <f>=HYPERLINK("https://leilaoonline.net/lote/detalhe/223532", "2141")</f>
      </c>
      <c r="B157" s="4" t="s">
        <f>=HYPERLINK("https://leilaoonline.net/lote/detalhe/223532", " PRENSA HIDRÁULICA EV; CAP. 20 T")</f>
      </c>
      <c r="C157" s="4" t="inlineStr">
        <is>
          <t>Não vendido</t>
        </is>
      </c>
      <c r="D157" s="4" t="inlineStr">
        <is>
          <t>0</t>
        </is>
      </c>
      <c r="E157" s="5" t="inlineStr">
        <is>
          <t>2.300,00</t>
        </is>
      </c>
      <c r="F157" s="4" t="inlineStr">
        <is>
          <t>200.00</t>
        </is>
      </c>
    </row>
    <row collapsed="false" customFormat="false" customHeight="false" hidden="false" ht="12.1" outlineLevel="0" r="158">
      <c r="A158" s="5" t="s">
        <f>=HYPERLINK("https://leilaoonline.net/lote/detalhe/223521", "2142")</f>
      </c>
      <c r="B158" s="4" t="s">
        <f>=HYPERLINK("https://leilaoonline.net/lote/detalhe/223521", " UNIIDADE HIDRÁULICA AS BREUK TIPO DPU 0040-99")</f>
      </c>
      <c r="C158" s="4" t="inlineStr">
        <is>
          <t>Não vendido</t>
        </is>
      </c>
      <c r="D158" s="4" t="inlineStr">
        <is>
          <t>0</t>
        </is>
      </c>
      <c r="E158" s="5" t="inlineStr">
        <is>
          <t>8.500,00</t>
        </is>
      </c>
      <c r="F158" s="4" t="inlineStr">
        <is>
          <t>200.00</t>
        </is>
      </c>
    </row>
    <row collapsed="false" customFormat="false" customHeight="false" hidden="false" ht="12.1" outlineLevel="0" r="159">
      <c r="A159" s="5" t="s">
        <f>=HYPERLINK("https://leilaoonline.net/lote/detalhe/223531", "2143")</f>
      </c>
      <c r="B159" s="4" t="s">
        <f>=HYPERLINK("https://leilaoonline.net/lote/detalhe/223531", " COMPACTADOR DE SOLO DYNAPAC TIPO C016; C/ MOTOR ELÉT. WEG 2 CV")</f>
      </c>
      <c r="C159" s="4" t="inlineStr">
        <is>
          <t>Não vendido</t>
        </is>
      </c>
      <c r="D159" s="4" t="inlineStr">
        <is>
          <t>0</t>
        </is>
      </c>
      <c r="E159" s="5" t="inlineStr">
        <is>
          <t>1.900,00</t>
        </is>
      </c>
      <c r="F159" s="4" t="inlineStr">
        <is>
          <t>200.00</t>
        </is>
      </c>
    </row>
    <row collapsed="false" customFormat="false" customHeight="false" hidden="false" ht="12.1" outlineLevel="0" r="160">
      <c r="A160" s="5" t="s">
        <f>=HYPERLINK("https://leilaoonline.net/lote/detalhe/223522", "2144")</f>
      </c>
      <c r="B160" s="4" t="s">
        <f>=HYPERLINK("https://leilaoonline.net/lote/detalhe/223522", " BOMBA EM AÇO INOX; C/ MOTOR ELÉT. WEG 40 CV, 4 PÓLOS, 220/380 V")</f>
      </c>
      <c r="C160" s="4" t="inlineStr">
        <is>
          <t>Não vendido</t>
        </is>
      </c>
      <c r="D160" s="4" t="inlineStr">
        <is>
          <t>0</t>
        </is>
      </c>
      <c r="E160" s="5" t="inlineStr">
        <is>
          <t>12.500,00</t>
        </is>
      </c>
      <c r="F160" s="4" t="inlineStr">
        <is>
          <t>200.00</t>
        </is>
      </c>
    </row>
    <row collapsed="false" customFormat="false" customHeight="false" hidden="false" ht="12.1" outlineLevel="0" r="161">
      <c r="A161" s="5" t="s">
        <f>=HYPERLINK("https://leilaoonline.net/lote/detalhe/223529", "2145")</f>
      </c>
      <c r="B161" s="4" t="s">
        <f>=HYPERLINK("https://leilaoonline.net/lote/detalhe/223529", " CORTADOR DE PISO À GASOLINA")</f>
      </c>
      <c r="C161" s="4" t="inlineStr">
        <is>
          <t>Não vendido</t>
        </is>
      </c>
      <c r="D161" s="4" t="inlineStr">
        <is>
          <t>0</t>
        </is>
      </c>
      <c r="E161" s="5" t="inlineStr">
        <is>
          <t>6.000,00</t>
        </is>
      </c>
      <c r="F161" s="4" t="inlineStr">
        <is>
          <t>200.00</t>
        </is>
      </c>
    </row>
    <row collapsed="false" customFormat="false" customHeight="false" hidden="false" ht="12.1" outlineLevel="0" r="162">
      <c r="A162" s="5" t="s">
        <f>=HYPERLINK("https://leilaoonline.net/lote/detalhe/223523", "2146")</f>
      </c>
      <c r="B162" s="4" t="s">
        <f>=HYPERLINK("https://leilaoonline.net/lote/detalhe/223523", " ALIMENTADOR VIBRATÓRIO EM INOX; PAINEL S/ COMPONENTES")</f>
      </c>
      <c r="C162" s="4" t="inlineStr">
        <is>
          <t>Não vendido</t>
        </is>
      </c>
      <c r="D162" s="4" t="inlineStr">
        <is>
          <t>0</t>
        </is>
      </c>
      <c r="E162" s="5" t="inlineStr">
        <is>
          <t>3.200,00</t>
        </is>
      </c>
      <c r="F162" s="4" t="inlineStr">
        <is>
          <t>200.00</t>
        </is>
      </c>
    </row>
    <row collapsed="false" customFormat="false" customHeight="false" hidden="false" ht="12.1" outlineLevel="0" r="163">
      <c r="A163" s="5" t="s">
        <f>=HYPERLINK("https://leilaoonline.net/lote/detalhe/223530", "2147")</f>
      </c>
      <c r="B163" s="4" t="s">
        <f>=HYPERLINK("https://leilaoonline.net/lote/detalhe/223530", " GUINCHO C/ MOTORREDUTOR E FREIO; C/ MOTOR ELÉT. WEG. 12,5 CV, 4 PÓLOS, 220/380/440 V")</f>
      </c>
      <c r="C163" s="4" t="inlineStr">
        <is>
          <t>Não vendido</t>
        </is>
      </c>
      <c r="D163" s="4" t="inlineStr">
        <is>
          <t>0</t>
        </is>
      </c>
      <c r="E163" s="5" t="inlineStr">
        <is>
          <t>12.500,00</t>
        </is>
      </c>
      <c r="F163" s="4" t="inlineStr">
        <is>
          <t>200.00</t>
        </is>
      </c>
    </row>
    <row collapsed="false" customFormat="false" customHeight="false" hidden="false" ht="12.1" outlineLevel="0" r="164">
      <c r="A164" s="5" t="s">
        <f>=HYPERLINK("https://leilaoonline.net/lote/detalhe/223524", "2148")</f>
      </c>
      <c r="B164" s="4" t="s">
        <f>=HYPERLINK("https://leilaoonline.net/lote/detalhe/223524", " GUINCHO C/ MOTORREDUTOR E FREIO; C/ MOTOR ELÉT. EBERLE 15 CV, 4 PÓLOS, 220/380 V")</f>
      </c>
      <c r="C164" s="4" t="inlineStr">
        <is>
          <t>Não vendido</t>
        </is>
      </c>
      <c r="D164" s="4" t="inlineStr">
        <is>
          <t>0</t>
        </is>
      </c>
      <c r="E164" s="5" t="inlineStr">
        <is>
          <t>12.500,00</t>
        </is>
      </c>
      <c r="F164" s="4" t="inlineStr">
        <is>
          <t>200.00</t>
        </is>
      </c>
    </row>
    <row collapsed="false" customFormat="false" customHeight="false" hidden="false" ht="12.1" outlineLevel="0" r="165">
      <c r="A165" s="5" t="s">
        <f>=HYPERLINK("https://leilaoonline.net/lote/detalhe/223527", "2150")</f>
      </c>
      <c r="B165" s="4" t="s">
        <f>=HYPERLINK("https://leilaoonline.net/lote/detalhe/223527", " PULMÃO DE AR ATLAS COPCO; CAP. 500 L")</f>
      </c>
      <c r="C165" s="4" t="inlineStr">
        <is>
          <t>Não vendido</t>
        </is>
      </c>
      <c r="D165" s="4" t="inlineStr">
        <is>
          <t>0</t>
        </is>
      </c>
      <c r="E165" s="5" t="inlineStr">
        <is>
          <t>2.600,00</t>
        </is>
      </c>
      <c r="F165" s="4" t="inlineStr">
        <is>
          <t>200.00</t>
        </is>
      </c>
    </row>
    <row collapsed="false" customFormat="false" customHeight="false" hidden="false" ht="12.1" outlineLevel="0" r="166">
      <c r="A166" s="5" t="s">
        <f>=HYPERLINK("https://leilaoonline.net/lote/detalhe/223533", "2151")</f>
      </c>
      <c r="B166" s="4" t="s">
        <f>=HYPERLINK("https://leilaoonline.net/lote/detalhe/223533", " 4 PNEUS ARO 17")</f>
      </c>
      <c r="C166" s="4" t="inlineStr">
        <is>
          <t>Não vendido</t>
        </is>
      </c>
      <c r="D166" s="4" t="inlineStr">
        <is>
          <t>0</t>
        </is>
      </c>
      <c r="E166" s="5" t="inlineStr">
        <is>
          <t>1.200,00</t>
        </is>
      </c>
      <c r="F166" s="4" t="inlineStr">
        <is>
          <t>200.00</t>
        </is>
      </c>
    </row>
    <row collapsed="false" customFormat="false" customHeight="false" hidden="false" ht="12.1" outlineLevel="0" r="167">
      <c r="A167" s="5" t="s">
        <f>=HYPERLINK("https://leilaoonline.net/lote/detalhe/223535", "2152")</f>
      </c>
      <c r="B167" s="4" t="s">
        <f>=HYPERLINK("https://leilaoonline.net/lote/detalhe/223535", " MISTURADOR CONCRETO 100 L; C/ MOTOR ELÉT. WEG 4 CV E REDUTOR ")</f>
      </c>
      <c r="C167" s="4" t="inlineStr">
        <is>
          <t>Não vendido</t>
        </is>
      </c>
      <c r="D167" s="4" t="inlineStr">
        <is>
          <t>0</t>
        </is>
      </c>
      <c r="E167" s="5" t="inlineStr">
        <is>
          <t>3.200,00</t>
        </is>
      </c>
      <c r="F167" s="4" t="inlineStr">
        <is>
          <t>200.00</t>
        </is>
      </c>
    </row>
    <row collapsed="false" customFormat="false" customHeight="false" hidden="false" ht="12.1" outlineLevel="0" r="168">
      <c r="A168" s="5" t="s">
        <f>=HYPERLINK("https://leilaoonline.net/lote/detalhe/223534", "2153")</f>
      </c>
      <c r="B168" s="4" t="s">
        <f>=HYPERLINK("https://leilaoonline.net/lote/detalhe/223534", " ASPIRADOR DE PÓ INDUSTRIAL")</f>
      </c>
      <c r="C168" s="4" t="inlineStr">
        <is>
          <t>Não vendido</t>
        </is>
      </c>
      <c r="D168" s="4" t="inlineStr">
        <is>
          <t>0</t>
        </is>
      </c>
      <c r="E168" s="5" t="inlineStr">
        <is>
          <t>2.900,00</t>
        </is>
      </c>
      <c r="F168" s="4" t="inlineStr">
        <is>
          <t>200.00</t>
        </is>
      </c>
    </row>
    <row collapsed="false" customFormat="false" customHeight="false" hidden="false" ht="12.1" outlineLevel="0" r="169">
      <c r="A169" s="5" t="s">
        <f>=HYPERLINK("https://leilaoonline.net/lote/detalhe/223537", "2156")</f>
      </c>
      <c r="B169" s="4" t="s">
        <f>=HYPERLINK("https://leilaoonline.net/lote/detalhe/223537", " TANQUE EM FIBRA; CAP. 5000 L")</f>
      </c>
      <c r="C169" s="4" t="inlineStr">
        <is>
          <t>Não vendido</t>
        </is>
      </c>
      <c r="D169" s="4" t="inlineStr">
        <is>
          <t>0</t>
        </is>
      </c>
      <c r="E169" s="5" t="inlineStr">
        <is>
          <t>6.500,00</t>
        </is>
      </c>
      <c r="F169" s="4" t="inlineStr">
        <is>
          <t>200.00</t>
        </is>
      </c>
    </row>
    <row collapsed="false" customFormat="false" customHeight="false" hidden="false" ht="12.1" outlineLevel="0" r="170">
      <c r="A170" s="5" t="s">
        <f>=HYPERLINK("https://leilaoonline.net/lote/detalhe/223536", "2157")</f>
      </c>
      <c r="B170" s="4" t="s">
        <f>=HYPERLINK("https://leilaoonline.net/lote/detalhe/223536", " TANQUE EM FIBRA; CAP. 1500 L")</f>
      </c>
      <c r="C170" s="4" t="inlineStr">
        <is>
          <t>Não vendido</t>
        </is>
      </c>
      <c r="D170" s="4" t="inlineStr">
        <is>
          <t>0</t>
        </is>
      </c>
      <c r="E170" s="5" t="inlineStr">
        <is>
          <t>2.200,00</t>
        </is>
      </c>
      <c r="F170" s="4" t="inlineStr">
        <is>
          <t>200.00</t>
        </is>
      </c>
    </row>
    <row collapsed="false" customFormat="false" customHeight="false" hidden="false" ht="12.1" outlineLevel="0" r="171">
      <c r="A171" s="5" t="s">
        <f>=HYPERLINK("https://leilaoonline.net/lote/detalhe/223539", "2165")</f>
      </c>
      <c r="B171" s="4" t="s">
        <f>=HYPERLINK("https://leilaoonline.net/lote/detalhe/223539", " MISTURADOR EM AÇO INOX; CAP. 1000 L")</f>
      </c>
      <c r="C171" s="4" t="inlineStr">
        <is>
          <t>Não vendido</t>
        </is>
      </c>
      <c r="D171" s="4" t="inlineStr">
        <is>
          <t>0</t>
        </is>
      </c>
      <c r="E171" s="5" t="inlineStr">
        <is>
          <t>9.900,00</t>
        </is>
      </c>
      <c r="F171" s="4" t="inlineStr">
        <is>
          <t>200.00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2026-08-13T07:29:43.00Z</dcterms:created>
  <dc:creator>Tellks Tecnologia</dc:creator>
  <cp:revision>0</cp:revision>
</cp:coreProperties>
</file>