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6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LEILÃO DE MISCELÂNEA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23/02/2024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=HYPERLINK("https://leilaoonline.net/lote/detalhe/214708", "000")</f>
      </c>
      <c r="B11" s="4" t="s">
        <f>=HYPERLINK("https://leilaoonline.net/lote/detalhe/214708", "MOTOR WEG W21 400 CV 1180 RPM 6 POLOS 4 TENSÕES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=HYPERLINK("https://leilaoonline.net/lote/detalhe/214654", "002")</f>
      </c>
      <c r="B12" s="4" t="s">
        <f>=HYPERLINK("https://leilaoonline.net/lote/detalhe/214654", " Motor elétrico 300 CV 4 polos com flange sem pé - Marca Weg.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8.000,00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=HYPERLINK("https://leilaoonline.net/lote/detalhe/214655", "003")</f>
      </c>
      <c r="B13" s="4" t="s">
        <f>=HYPERLINK("https://leilaoonline.net/lote/detalhe/214655", " MOTOR 175 CV 1750 RPM 4 POLOS FLANGE FF SEM PÉ")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6.000,00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=HYPERLINK("https://leilaoonline.net/lote/detalhe/214652", "004")</f>
      </c>
      <c r="B14" s="4" t="s">
        <f>=HYPERLINK("https://leilaoonline.net/lote/detalhe/214652", " APROX. 5.300 KG DE TUBOS VARIADOS CONFORME ESPECIFICAÇÔES")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29.000,00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=HYPERLINK("https://leilaoonline.net/lote/detalhe/214617", "005")</f>
      </c>
      <c r="B15" s="4" t="s">
        <f>=HYPERLINK("https://leilaoonline.net/lote/detalhe/214617", " Bancada de teste Wabco")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=HYPERLINK("https://leilaoonline.net/lote/detalhe/216708", "006")</f>
      </c>
      <c r="B16" s="4" t="s">
        <f>=HYPERLINK("https://leilaoonline.net/lote/detalhe/216708", " BARRIL DE CARVALHO DE 200 LITROS. (VAZIO)")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400,00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=HYPERLINK("https://leilaoonline.net/lote/detalhe/214621", "007")</f>
      </c>
      <c r="B17" s="4" t="s">
        <f>=HYPERLINK("https://leilaoonline.net/lote/detalhe/214621", "Cápsula Saúna a vapor sem uso")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=HYPERLINK("https://leilaoonline.net/lote/detalhe/214573", "008")</f>
      </c>
      <c r="B18" s="4" t="s">
        <f>=HYPERLINK("https://leilaoonline.net/lote/detalhe/214573", "Chevrolet Blazer. Com Motor 6 CC não instalado. Ano 1997")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10.000,00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=HYPERLINK("https://leilaoonline.net/lote/detalhe/214635", "010")</f>
      </c>
      <c r="B19" s="4" t="s">
        <f>=HYPERLINK("https://leilaoonline.net/lote/detalhe/214635", " Lote com Placas de Computador, processadores, roteadores, gabinetes de TV, cooler, modem, fontes, leitores de CD/DVD/ e leitores de cartão. Veja relação de itens.")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=HYPERLINK("https://leilaoonline.net/lote/detalhe/214637", "011")</f>
      </c>
      <c r="B20" s="4" t="s">
        <f>=HYPERLINK("https://leilaoonline.net/lote/detalhe/214637", " Lote com TVs, Placas de TVs, autofalantes de TVs, Placas de wi-fi, PLACA DE CAPTURA PIXEVIEW, e Placas Diversas. Veja relação de itens.")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2.000,00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=HYPERLINK("https://leilaoonline.net/lote/detalhe/214614", "012")</f>
      </c>
      <c r="B21" s="4" t="s">
        <f>=HYPERLINK("https://leilaoonline.net/lote/detalhe/214614", "1 contêiner de 6 mts")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=HYPERLINK("https://leilaoonline.net/lote/detalhe/214649", "013")</f>
      </c>
      <c r="B22" s="4" t="s">
        <f>=HYPERLINK("https://leilaoonline.net/lote/detalhe/214649", " Acessórios Diversos - Pós hospitalares - Vide relação em anexo.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2.000,00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=HYPERLINK("https://leilaoonline.net/lote/detalhe/214679", "014")</f>
      </c>
      <c r="B23" s="4" t="s">
        <f>=HYPERLINK("https://leilaoonline.net/lote/detalhe/214679", "Ford Pampa  Ano 1990 Motor AP 1.8")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9.000,00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=HYPERLINK("https://leilaoonline.net/lote/detalhe/214533", "015")</f>
      </c>
      <c r="B24" s="4" t="s">
        <f>=HYPERLINK("https://leilaoonline.net/lote/detalhe/214533", " MÁQUINA PARA FECHAR/ COLAR")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=HYPERLINK("https://leilaoonline.net/lote/detalhe/214672", "016")</f>
      </c>
      <c r="B25" s="4" t="s">
        <f>=HYPERLINK("https://leilaoonline.net/lote/detalhe/214672", " BARRIL DE CARVALHO DE 200 LITROS. CHEIOS DE CACHAÇA ENVELHECIDA A 4 ANOS")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4.000,00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=HYPERLINK("https://leilaoonline.net/lote/detalhe/216709", "016")</f>
      </c>
      <c r="B26" s="4" t="s">
        <f>=HYPERLINK("https://leilaoonline.net/lote/detalhe/216709", " BARRIL DE CARVALHO DE 200 LITROS. CHEIOS DE CACHAÇA ENVELHECIDA A 4 ANOS")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4.000,00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=HYPERLINK("https://leilaoonline.net/lote/detalhe/214567", "017")</f>
      </c>
      <c r="B27" s="4" t="s">
        <f>=HYPERLINK("https://leilaoonline.net/lote/detalhe/214567", " cabine de jato de areia Nortof")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5.000,00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=HYPERLINK("https://leilaoonline.net/lote/detalhe/214663", "018")</f>
      </c>
      <c r="B28" s="4" t="s">
        <f>=HYPERLINK("https://leilaoonline.net/lote/detalhe/214663", "2 TROCADORES DE CALOR")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=HYPERLINK("https://leilaoonline.net/lote/detalhe/214537", "019")</f>
      </c>
      <c r="B29" s="4" t="s">
        <f>=HYPERLINK("https://leilaoonline.net/lote/detalhe/214537", "Caixa de direção de paleteira. Sem teste")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=HYPERLINK("https://leilaoonline.net/lote/detalhe/214536", "020")</f>
      </c>
      <c r="B30" s="4" t="s">
        <f>=HYPERLINK("https://leilaoonline.net/lote/detalhe/214536", "Lote de manequins de fibra com avarias.")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=HYPERLINK("https://leilaoonline.net/lote/detalhe/214534", "021")</f>
      </c>
      <c r="B31" s="4" t="s">
        <f>=HYPERLINK("https://leilaoonline.net/lote/detalhe/214534", " Lote de Moedas antigas: Espanha, Chile, Portugal e Brasil, moedas de prata, bronze e outras")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2.500,00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=HYPERLINK("https://leilaoonline.net/lote/detalhe/214539", "022")</f>
      </c>
      <c r="B32" s="4" t="s">
        <f>=HYPERLINK("https://leilaoonline.net/lote/detalhe/214539", "aprox. 80 pares de sapatos diversos modelos")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2.500,00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=HYPERLINK("https://leilaoonline.net/lote/detalhe/214664", "023")</f>
      </c>
      <c r="B33" s="4" t="s">
        <f>=HYPERLINK("https://leilaoonline.net/lote/detalhe/214664", "APROX. 142 ITENS: IMPRESSORAS, MONITORES, SCANER. CONFIRA RELAÇÃO")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=HYPERLINK("https://leilaoonline.net/lote/detalhe/216086", "024")</f>
      </c>
      <c r="B34" s="4" t="s">
        <f>=HYPERLINK("https://leilaoonline.net/lote/detalhe/216086", "JAQUETA DE COURO LAIVO.  USADA. EM ÓTIMO ESTADO DE CONSERVAÇÃO. USO: URBANO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=HYPERLINK("https://leilaoonline.net/lote/detalhe/214535", "027")</f>
      </c>
      <c r="B35" s="4" t="s">
        <f>=HYPERLINK("https://leilaoonline.net/lote/detalhe/214535", "APROX. 37 UN  DE MOEDAS/ DINHEIRO ANTIGO (ver especificações)")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=HYPERLINK("https://leilaoonline.net/lote/detalhe/214670", "029")</f>
      </c>
      <c r="B36" s="4" t="s">
        <f>=HYPERLINK("https://leilaoonline.net/lote/detalhe/214670", " 01 UN. - MOTOR 10 HP 380/660")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1.900,00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=HYPERLINK("https://leilaoonline.net/lote/detalhe/214667", "032")</f>
      </c>
      <c r="B37" s="4" t="s">
        <f>=HYPERLINK("https://leilaoonline.net/lote/detalhe/214667", " 01 UN. - MOTOR 10 HP 380/660")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1.900,00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=HYPERLINK("https://leilaoonline.net/lote/detalhe/214778", "033")</f>
      </c>
      <c r="B38" s="4" t="s">
        <f>=HYPERLINK("https://leilaoonline.net/lote/detalhe/214778", " MOTOVIBRADOR 10CV 6 POLOS")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5.000,00</t>
        </is>
      </c>
      <c r="F38" s="4" t="inlineStr">
        <is>
          <t>350.00</t>
        </is>
      </c>
    </row>
    <row collapsed="false" customFormat="false" customHeight="false" hidden="false" ht="12.1" outlineLevel="0" r="39">
      <c r="A39" s="5" t="s">
        <f>=HYPERLINK("https://leilaoonline.net/lote/detalhe/214782", "034")</f>
      </c>
      <c r="B39" s="4" t="s">
        <f>=HYPERLINK("https://leilaoonline.net/lote/detalhe/214782", " MOTOR 50CV 2 POLOS WEG W22")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4.500,00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=HYPERLINK("https://leilaoonline.net/lote/detalhe/214779", "035")</f>
      </c>
      <c r="B40" s="4" t="s">
        <f>=HYPERLINK("https://leilaoonline.net/lote/detalhe/214779", " MOTOR 30CV 2 POLOS MARCA NOVA")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=HYPERLINK("https://leilaoonline.net/lote/detalhe/214665", "038")</f>
      </c>
      <c r="B41" s="4" t="s">
        <f>=HYPERLINK("https://leilaoonline.net/lote/detalhe/214665", " 02 FRITADEIRAS A GÁS")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2.100,00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=HYPERLINK("https://leilaoonline.net/lote/detalhe/214668", "040")</f>
      </c>
      <c r="B42" s="4" t="s">
        <f>=HYPERLINK("https://leilaoonline.net/lote/detalhe/214668", " 50 BONÉS SORTIDOS")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600,00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=HYPERLINK("https://leilaoonline.net/lote/detalhe/214671", "041")</f>
      </c>
      <c r="B43" s="4" t="s">
        <f>=HYPERLINK("https://leilaoonline.net/lote/detalhe/214671", " FORNO TURBO A GÁS")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1.500,00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=HYPERLINK("https://leilaoonline.net/lote/detalhe/214669", "043")</f>
      </c>
      <c r="B44" s="4" t="s">
        <f>=HYPERLINK("https://leilaoonline.net/lote/detalhe/214669", "120 COPOS (EMBALAGENS DE 8 UN DE LONG)")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120,00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=HYPERLINK("https://leilaoonline.net/lote/detalhe/214666", "044")</f>
      </c>
      <c r="B45" s="4" t="s">
        <f>=HYPERLINK("https://leilaoonline.net/lote/detalhe/214666", " 80 COPOS (EMBALAGENS DE 8 UN DE LONG)")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80,00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=HYPERLINK("https://leilaoonline.net/lote/detalhe/214780", "045")</f>
      </c>
      <c r="B46" s="4" t="s">
        <f>=HYPERLINK("https://leilaoonline.net/lote/detalhe/214780", " MOTOBOMBA 12,5 CV 2 POLOS")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4.000,00</t>
        </is>
      </c>
      <c r="F46" s="4" t="inlineStr">
        <is>
          <t>252.00</t>
        </is>
      </c>
    </row>
    <row collapsed="false" customFormat="false" customHeight="false" hidden="false" ht="12.1" outlineLevel="0" r="47">
      <c r="A47" s="5" t="s">
        <f>=HYPERLINK("https://leilaoonline.net/lote/detalhe/214784", "046")</f>
      </c>
      <c r="B47" s="4" t="s">
        <f>=HYPERLINK("https://leilaoonline.net/lote/detalhe/214784", " MOTOBOMBA 25CV")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4.500,00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=HYPERLINK("https://leilaoonline.net/lote/detalhe/214783", "047")</f>
      </c>
      <c r="B48" s="4" t="s">
        <f>=HYPERLINK("https://leilaoonline.net/lote/detalhe/214783", " 05 - UNIDADES - MOTORES 15 CV 4 POLOS - PROVA DE EXPLOSÃO SEM PE, FLANGES FF")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6.500,00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=HYPERLINK("https://leilaoonline.net/lote/detalhe/214786", "048")</f>
      </c>
      <c r="B49" s="4" t="s">
        <f>=HYPERLINK("https://leilaoonline.net/lote/detalhe/214786", " REDUTOR PARA 12,5 CV")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3.500,00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=HYPERLINK("https://leilaoonline.net/lote/detalhe/214787", "049")</f>
      </c>
      <c r="B50" s="4" t="s">
        <f>=HYPERLINK("https://leilaoonline.net/lote/detalhe/214787", " BOMBA PARA 75CV")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7.900,00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=HYPERLINK("https://leilaoonline.net/lote/detalhe/214785", "050")</f>
      </c>
      <c r="B51" s="4" t="s">
        <f>=HYPERLINK("https://leilaoonline.net/lote/detalhe/214785", " MOTOR 150CV 5 POLOS MARCA GENERAL ELETRIC")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7.900,00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=HYPERLINK("https://leilaoonline.net/lote/detalhe/214707", "055")</f>
      </c>
      <c r="B52" s="4" t="s">
        <f>=HYPERLINK("https://leilaoonline.net/lote/detalhe/214707", "CARRETINHA ESPETEIRA A GÁS - SEM PLACA - COM NOTA FISCAL")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2.900,00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=HYPERLINK("https://leilaoonline.net/lote/detalhe/214712", "056")</f>
      </c>
      <c r="B53" s="4" t="s">
        <f>=HYPERLINK("https://leilaoonline.net/lote/detalhe/214712", " 1 CEDULEIRA / NOTEIRO (VENDING MACHINE) NO ESTADO")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600,00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=HYPERLINK("https://leilaoonline.net/lote/detalhe/214713", "057")</f>
      </c>
      <c r="B54" s="4" t="s">
        <f>=HYPERLINK("https://leilaoonline.net/lote/detalhe/214713", " CONJUNTO DE CHURRASCO ( 14 PÇS)   SUPORTE")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150,00</t>
        </is>
      </c>
      <c r="F54" s="4" t="inlineStr">
        <is>
          <t>20.00</t>
        </is>
      </c>
    </row>
    <row collapsed="false" customFormat="false" customHeight="false" hidden="false" ht="12.1" outlineLevel="0" r="55">
      <c r="A55" s="5" t="s">
        <f>=HYPERLINK("https://leilaoonline.net/lote/detalhe/214710", "058")</f>
      </c>
      <c r="B55" s="4" t="s">
        <f>=HYPERLINK("https://leilaoonline.net/lote/detalhe/214710", " CONJUNTO DE CHURRASCO ( 14 PÇS)   SUPORTE")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150,00</t>
        </is>
      </c>
      <c r="F55" s="4" t="inlineStr">
        <is>
          <t>20.00</t>
        </is>
      </c>
    </row>
    <row collapsed="false" customFormat="false" customHeight="false" hidden="false" ht="12.1" outlineLevel="0" r="56">
      <c r="A56" s="5" t="s">
        <f>=HYPERLINK("https://leilaoonline.net/lote/detalhe/214711", "059")</f>
      </c>
      <c r="B56" s="4" t="s">
        <f>=HYPERLINK("https://leilaoonline.net/lote/detalhe/214711", " CONJUNTO DE CHURRASCO ( 14 PÇS)   SUPORTE")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150,00</t>
        </is>
      </c>
      <c r="F56" s="4" t="inlineStr">
        <is>
          <t>20.00</t>
        </is>
      </c>
    </row>
    <row collapsed="false" customFormat="false" customHeight="false" hidden="false" ht="12.1" outlineLevel="0" r="57">
      <c r="A57" s="5" t="s">
        <f>=HYPERLINK("https://leilaoonline.net/lote/detalhe/214714", "061")</f>
      </c>
      <c r="B57" s="4" t="s">
        <f>=HYPERLINK("https://leilaoonline.net/lote/detalhe/214714", " 5 LAVADORAS - ACOMPANHA 5 MANGUEIRAS COM PISTOLA. SUCATA")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400,00</t>
        </is>
      </c>
      <c r="F57" s="4" t="inlineStr">
        <is>
          <t>30.00</t>
        </is>
      </c>
    </row>
    <row collapsed="false" customFormat="false" customHeight="false" hidden="false" ht="12.1" outlineLevel="0" r="58">
      <c r="A58" s="5" t="s">
        <f>=HYPERLINK("https://leilaoonline.net/lote/detalhe/214715", "062")</f>
      </c>
      <c r="B58" s="4" t="s">
        <f>=HYPERLINK("https://leilaoonline.net/lote/detalhe/214715", " 5 LAVADORAS - ACOMPANHA 5 MANGUEIRAS COM PISTOLA. SUCATA")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400,00</t>
        </is>
      </c>
      <c r="F58" s="4" t="inlineStr">
        <is>
          <t>30.00</t>
        </is>
      </c>
    </row>
    <row collapsed="false" customFormat="false" customHeight="false" hidden="false" ht="12.1" outlineLevel="0" r="59">
      <c r="A59" s="5" t="s">
        <f>=HYPERLINK("https://leilaoonline.net/lote/detalhe/214709", "063")</f>
      </c>
      <c r="B59" s="4" t="s">
        <f>=HYPERLINK("https://leilaoonline.net/lote/detalhe/214709", " 5 LAVADORAS - ACOMPANHA 5 MANGUEIRAS COM PISTOLA. SUCATA")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400,00</t>
        </is>
      </c>
      <c r="F59" s="4" t="inlineStr">
        <is>
          <t>30.00</t>
        </is>
      </c>
    </row>
    <row collapsed="false" customFormat="false" customHeight="false" hidden="false" ht="12.1" outlineLevel="0" r="60">
      <c r="A60" s="5" t="s">
        <f>=HYPERLINK("https://leilaoonline.net/lote/detalhe/214719", "065")</f>
      </c>
      <c r="B60" s="4" t="s">
        <f>=HYPERLINK("https://leilaoonline.net/lote/detalhe/214719", " Réchaud 3 cubas Eletrico 220v")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280,00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=HYPERLINK("https://leilaoonline.net/lote/detalhe/214733", "066")</f>
      </c>
      <c r="B61" s="4" t="s">
        <f>=HYPERLINK("https://leilaoonline.net/lote/detalhe/214733", " Bomba inox com motor trifásico")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3.500,00</t>
        </is>
      </c>
      <c r="F61" s="4" t="inlineStr">
        <is>
          <t>350.00</t>
        </is>
      </c>
    </row>
    <row collapsed="false" customFormat="false" customHeight="false" hidden="false" ht="12.1" outlineLevel="0" r="62">
      <c r="A62" s="5" t="s">
        <f>=HYPERLINK("https://leilaoonline.net/lote/detalhe/214721", "067")</f>
      </c>
      <c r="B62" s="4" t="s">
        <f>=HYPERLINK("https://leilaoonline.net/lote/detalhe/214721", " Máquina de café /capuccino 110 v")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220,00</t>
        </is>
      </c>
      <c r="F62" s="4" t="inlineStr">
        <is>
          <t>75.00</t>
        </is>
      </c>
    </row>
    <row collapsed="false" customFormat="false" customHeight="false" hidden="false" ht="12.1" outlineLevel="0" r="63">
      <c r="A63" s="5" t="s">
        <f>=HYPERLINK("https://leilaoonline.net/lote/detalhe/214716", "068")</f>
      </c>
      <c r="B63" s="4" t="s">
        <f>=HYPERLINK("https://leilaoonline.net/lote/detalhe/214716", " 30 lâmpadas para abajur 110 e 220V")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120,00</t>
        </is>
      </c>
      <c r="F63" s="4" t="inlineStr">
        <is>
          <t>30.00</t>
        </is>
      </c>
    </row>
    <row collapsed="false" customFormat="false" customHeight="false" hidden="false" ht="12.1" outlineLevel="0" r="64">
      <c r="A64" s="5" t="s">
        <f>=HYPERLINK("https://leilaoonline.net/lote/detalhe/214704", "070")</f>
      </c>
      <c r="B64" s="4" t="s">
        <f>=HYPERLINK("https://leilaoonline.net/lote/detalhe/214704", "Transmissor de pressão Endress Hauser PMD75-5VV28/0")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300,00</t>
        </is>
      </c>
      <c r="F64" s="4" t="inlineStr">
        <is>
          <t>200.00</t>
        </is>
      </c>
    </row>
    <row collapsed="false" customFormat="false" customHeight="false" hidden="false" ht="12.1" outlineLevel="0" r="65">
      <c r="A65" s="5" t="s">
        <f>=HYPERLINK("https://leilaoonline.net/lote/detalhe/214705", "071")</f>
      </c>
      <c r="B65" s="4" t="s">
        <f>=HYPERLINK("https://leilaoonline.net/lote/detalhe/214705", "Medidor de vazão e interruptor. Mod. DS01")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80,00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=HYPERLINK("https://leilaoonline.net/lote/detalhe/214706", "072")</f>
      </c>
      <c r="B66" s="4" t="s">
        <f>=HYPERLINK("https://leilaoonline.net/lote/detalhe/214706", "Transmissor de pressão Manométrica Marca SIEMENS. Mod: D-76181")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100,00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=HYPERLINK("https://leilaoonline.net/lote/detalhe/214662", "073")</f>
      </c>
      <c r="B67" s="4" t="s">
        <f>=HYPERLINK("https://leilaoonline.net/lote/detalhe/214662", " BUFFET REFRIGERADO EM INOX C/ 3 GNS")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1.000,00</t>
        </is>
      </c>
      <c r="F67" s="4" t="inlineStr">
        <is>
          <t>200.00</t>
        </is>
      </c>
    </row>
    <row collapsed="false" customFormat="false" customHeight="false" hidden="false" ht="12.1" outlineLevel="0" r="68">
      <c r="A68" s="5" t="s">
        <f>=HYPERLINK("https://leilaoonline.net/lote/detalhe/214661", "074")</f>
      </c>
      <c r="B68" s="4" t="s">
        <f>=HYPERLINK("https://leilaoonline.net/lote/detalhe/214661", " TONERS DIVERSOS")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100,00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=HYPERLINK("https://leilaoonline.net/lote/detalhe/214660", "075")</f>
      </c>
      <c r="B69" s="4" t="s">
        <f>=HYPERLINK("https://leilaoonline.net/lote/detalhe/214660", " ESCRIVANINHAS DIVERSAS DESMONTADAS")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700,00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=HYPERLINK("https://leilaoonline.net/lote/detalhe/214732", "080")</f>
      </c>
      <c r="B70" s="4" t="s">
        <f>=HYPERLINK("https://leilaoonline.net/lote/detalhe/214732", " Prateleiras de aço")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380,00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=HYPERLINK("https://leilaoonline.net/lote/detalhe/214717", "087")</f>
      </c>
      <c r="B71" s="4" t="s">
        <f>=HYPERLINK("https://leilaoonline.net/lote/detalhe/214717", " Injetora de poliuretano precisa de reparos")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6.000,00</t>
        </is>
      </c>
      <c r="F71" s="4" t="inlineStr">
        <is>
          <t>450.00</t>
        </is>
      </c>
    </row>
    <row collapsed="false" customFormat="false" customHeight="false" hidden="false" ht="12.1" outlineLevel="0" r="72">
      <c r="A72" s="5" t="s">
        <f>=HYPERLINK("https://leilaoonline.net/lote/detalhe/214729", "088")</f>
      </c>
      <c r="B72" s="4" t="s">
        <f>=HYPERLINK("https://leilaoonline.net/lote/detalhe/214729", " Abajur retratil   10 nichos")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350,00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=HYPERLINK("https://leilaoonline.net/lote/detalhe/214728", "089")</f>
      </c>
      <c r="B73" s="4" t="s">
        <f>=HYPERLINK("https://leilaoonline.net/lote/detalhe/214728", " Dois projetores antigos")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300,00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=HYPERLINK("https://leilaoonline.net/lote/detalhe/214730", "090")</f>
      </c>
      <c r="B74" s="4" t="s">
        <f>=HYPERLINK("https://leilaoonline.net/lote/detalhe/214730", " Caixa registradora ano 70")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600,00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=HYPERLINK("https://leilaoonline.net/lote/detalhe/214726", "091")</f>
      </c>
      <c r="B75" s="4" t="s">
        <f>=HYPERLINK("https://leilaoonline.net/lote/detalhe/214726", " Suqueira antiga 110v")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550,00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=HYPERLINK("https://leilaoonline.net/lote/detalhe/214722", "092")</f>
      </c>
      <c r="B76" s="4" t="s">
        <f>=HYPERLINK("https://leilaoonline.net/lote/detalhe/214722", " Máquina de sorvete e milk shake 220 v - sem teste no estado")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6.000,00</t>
        </is>
      </c>
      <c r="F76" s="4" t="inlineStr">
        <is>
          <t>450.00</t>
        </is>
      </c>
    </row>
    <row collapsed="false" customFormat="false" customHeight="false" hidden="false" ht="12.1" outlineLevel="0" r="77">
      <c r="A77" s="5" t="s">
        <f>=HYPERLINK("https://leilaoonline.net/lote/detalhe/214725", "093")</f>
      </c>
      <c r="B77" s="4" t="s">
        <f>=HYPERLINK("https://leilaoonline.net/lote/detalhe/214725", " Máquina de café /capuccino 110 v")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220,00</t>
        </is>
      </c>
      <c r="F77" s="4" t="inlineStr">
        <is>
          <t>75.00</t>
        </is>
      </c>
    </row>
    <row collapsed="false" customFormat="false" customHeight="false" hidden="false" ht="12.1" outlineLevel="0" r="78">
      <c r="A78" s="5" t="s">
        <f>=HYPERLINK("https://leilaoonline.net/lote/detalhe/214731", "094")</f>
      </c>
      <c r="B78" s="4" t="s">
        <f>=HYPERLINK("https://leilaoonline.net/lote/detalhe/214731", " 30 lâmpadas para abajur 110 e 220V")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120,00</t>
        </is>
      </c>
      <c r="F78" s="4" t="inlineStr">
        <is>
          <t>30.00</t>
        </is>
      </c>
    </row>
    <row collapsed="false" customFormat="false" customHeight="false" hidden="false" ht="12.1" outlineLevel="0" r="79">
      <c r="A79" s="5" t="s">
        <f>=HYPERLINK("https://leilaoonline.net/lote/detalhe/214720", "095")</f>
      </c>
      <c r="B79" s="4" t="s">
        <f>=HYPERLINK("https://leilaoonline.net/lote/detalhe/214720", " Sucata de carburadores aprox.50 peças")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380,00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=HYPERLINK("https://leilaoonline.net/lote/detalhe/214723", "096")</f>
      </c>
      <c r="B80" s="4" t="s">
        <f>=HYPERLINK("https://leilaoonline.net/lote/detalhe/214723", " Marcador Eletrico 220 v")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350,00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=HYPERLINK("https://leilaoonline.net/lote/detalhe/214718", "097")</f>
      </c>
      <c r="B81" s="4" t="s">
        <f>=HYPERLINK("https://leilaoonline.net/lote/detalhe/214718", " 6 unid.Base de tv")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150,00</t>
        </is>
      </c>
      <c r="F81" s="4" t="inlineStr">
        <is>
          <t>30.00</t>
        </is>
      </c>
    </row>
    <row collapsed="false" customFormat="false" customHeight="false" hidden="false" ht="12.1" outlineLevel="0" r="82">
      <c r="A82" s="5" t="s">
        <f>=HYPERLINK("https://leilaoonline.net/lote/detalhe/214727", "099")</f>
      </c>
      <c r="B82" s="4" t="s">
        <f>=HYPERLINK("https://leilaoonline.net/lote/detalhe/214727", " Óculos,boia e filtro para piscina")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150,00</t>
        </is>
      </c>
      <c r="F82" s="4" t="inlineStr">
        <is>
          <t>30.00</t>
        </is>
      </c>
    </row>
    <row collapsed="false" customFormat="false" customHeight="false" hidden="false" ht="12.1" outlineLevel="0" r="83">
      <c r="A83" s="5" t="s">
        <f>=HYPERLINK("https://leilaoonline.net/lote/detalhe/214605", "100")</f>
      </c>
      <c r="B83" s="4" t="s">
        <f>=HYPERLINK("https://leilaoonline.net/lote/detalhe/214605", " Kit com 2 Bolsas em Couro, sendo: 01 Bolsa verde água em couro legítimo e 01 Bolsa prata velho em couro legítimo e trabalhado na parte frontal.")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100,00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=HYPERLINK("https://leilaoonline.net/lote/detalhe/214607", "101")</f>
      </c>
      <c r="B84" s="4" t="s">
        <f>=HYPERLINK("https://leilaoonline.net/lote/detalhe/214607", " Kit com 2 Bolsas em Couro legítimo sendo: 1 Bolsa em couro nas cores marrom, branco, bege e laranja. E 1 Bolsa bege em couro legítimo.")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100,00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=HYPERLINK("https://leilaoonline.net/lote/detalhe/214609", "102")</f>
      </c>
      <c r="B85" s="4" t="s">
        <f>=HYPERLINK("https://leilaoonline.net/lote/detalhe/214609", " Kit com 2 bolsas em Couro sendo: 01 Bolsa em couro legítimo nos tons de bege. E 01 Bolsa de couro legitimo na cor preta")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100,00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=HYPERLINK("https://leilaoonline.net/lote/detalhe/214611", "103")</f>
      </c>
      <c r="B86" s="4" t="s">
        <f>=HYPERLINK("https://leilaoonline.net/lote/detalhe/214611", " Kit com 2 bolsas em Couro sendo: 01 Bolsa em couro legítimo na cor preta. E 01 Bolsa em couro legítimo no estilo patchwork em tons de marrom, bege, croco bege e branco.")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100,00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=HYPERLINK("https://leilaoonline.net/lote/detalhe/214610", "104")</f>
      </c>
      <c r="B87" s="4" t="s">
        <f>=HYPERLINK("https://leilaoonline.net/lote/detalhe/214610", " Kit com 2 Bolsas em Couro sendo: 01 Bolsa preta em couro legítimo. E 01 Bolsa em couro legítimo no estilo patchwork em tons de laranja, bege e croco bege.")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200,00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=HYPERLINK("https://leilaoonline.net/lote/detalhe/214606", "105")</f>
      </c>
      <c r="B88" s="4" t="s">
        <f>=HYPERLINK("https://leilaoonline.net/lote/detalhe/214606", " Kit com 2 Bolsas em Couro sendo: 01 Bolsa em couro legítimo em tons de bege e croco bege. E 01 Bolsa em couro legítimo no estilo patchwork em tons de marrom e mostarda. 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200,00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=HYPERLINK("https://leilaoonline.net/lote/detalhe/214608", "106")</f>
      </c>
      <c r="B89" s="4" t="s">
        <f>=HYPERLINK("https://leilaoonline.net/lote/detalhe/214608", " Kit com 3 Bolsas em Couro sendo: 01 Bolsa em couro legítimo no estilo patchwork em tons de laranja, bege e tons metálicos; 01 Bolsa em couro legítimo na cor rosa em estilo croco; e 01 Bolsa em couro legítimo na cor branca. 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150,00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=HYPERLINK("https://leilaoonline.net/lote/detalhe/214612", "107")</f>
      </c>
      <c r="B90" s="4" t="s">
        <f>=HYPERLINK("https://leilaoonline.net/lote/detalhe/214612", " Kit com 3 Bolsas em Couro sendo: 01 Bolsa branca escuro em couro legítimo com três aberturas; 01 Bolsa em couro legítimo na cor vermelha com fechamento em ima; e 01 Bolsa em couro legítimo nas cores vinho e preta.")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150,00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=HYPERLINK("https://leilaoonline.net/lote/detalhe/214613", "108")</f>
      </c>
      <c r="B91" s="4" t="s">
        <f>=HYPERLINK("https://leilaoonline.net/lote/detalhe/214613", " Kit com 5 Bolsas em Couro sendo: 01 Bolsa vermelha em couro legítimo; 01 Bolsa em couro legítimo na cor nude com fechamento em ziper; 01 Bolsa em couro legítimo nas cores vermelho e branca; 01 Bolsa em couro legítimo na cor branca com fechamento em ziper e detalhes em babado; e 01 Bolsa prata velho")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150,00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=HYPERLINK("https://leilaoonline.net/lote/detalhe/214734", "114")</f>
      </c>
      <c r="B92" s="4" t="s">
        <f>=HYPERLINK("https://leilaoonline.net/lote/detalhe/214734", " Aprox.50 garrafas de vidro escuro")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300,00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=HYPERLINK("https://leilaoonline.net/lote/detalhe/214735", "115")</f>
      </c>
      <c r="B93" s="4" t="s">
        <f>=HYPERLINK("https://leilaoonline.net/lote/detalhe/214735", " Sucata de fatiador de frios")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250,00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=HYPERLINK("https://leilaoonline.net/lote/detalhe/214737", "116")</f>
      </c>
      <c r="B94" s="4" t="s">
        <f>=HYPERLINK("https://leilaoonline.net/lote/detalhe/214737", " 2 Mini tvs")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150,00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=HYPERLINK("https://leilaoonline.net/lote/detalhe/214740", "117")</f>
      </c>
      <c r="B95" s="4" t="s">
        <f>=HYPERLINK("https://leilaoonline.net/lote/detalhe/214740", " Máquinas de datilografia")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350,00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=HYPERLINK("https://leilaoonline.net/lote/detalhe/214739", "118")</f>
      </c>
      <c r="B96" s="4" t="s">
        <f>=HYPERLINK("https://leilaoonline.net/lote/detalhe/214739", " Bomba d’água")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350,00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=HYPERLINK("https://leilaoonline.net/lote/detalhe/214736", "120")</f>
      </c>
      <c r="B97" s="4" t="s">
        <f>=HYPERLINK("https://leilaoonline.net/lote/detalhe/214736", " Sucata de compressor 5 unidades")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350,00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=HYPERLINK("https://leilaoonline.net/lote/detalhe/214738", "121")</f>
      </c>
      <c r="B98" s="4" t="s">
        <f>=HYPERLINK("https://leilaoonline.net/lote/detalhe/214738", " Aprox.40 unidades de óculos 3 d Philco -sucata")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350,00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=HYPERLINK("https://leilaoonline.net/lote/detalhe/214743", "122")</f>
      </c>
      <c r="B99" s="4" t="s">
        <f>=HYPERLINK("https://leilaoonline.net/lote/detalhe/214743", " Junker -15.5 litros no estado")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600,00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=HYPERLINK("https://leilaoonline.net/lote/detalhe/214741", "123")</f>
      </c>
      <c r="B100" s="4" t="s">
        <f>=HYPERLINK("https://leilaoonline.net/lote/detalhe/214741", " 10 mecanismo universal de caixa descarga acoplada")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400,00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=HYPERLINK("https://leilaoonline.net/lote/detalhe/214742", "124")</f>
      </c>
      <c r="B101" s="4" t="s">
        <f>=HYPERLINK("https://leilaoonline.net/lote/detalhe/214742", " 10 mecanismo universal de caixa descarga acoplada")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400,00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=HYPERLINK("https://leilaoonline.net/lote/detalhe/214745", "125")</f>
      </c>
      <c r="B102" s="4" t="s">
        <f>=HYPERLINK("https://leilaoonline.net/lote/detalhe/214745", " 4 bicicletas sucata")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450,00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=HYPERLINK("https://leilaoonline.net/lote/detalhe/214744", "126")</f>
      </c>
      <c r="B103" s="4" t="s">
        <f>=HYPERLINK("https://leilaoonline.net/lote/detalhe/214744", " Sucata compressor")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350,00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=HYPERLINK("https://leilaoonline.net/lote/detalhe/214746", "127")</f>
      </c>
      <c r="B104" s="4" t="s">
        <f>=HYPERLINK("https://leilaoonline.net/lote/detalhe/214746", "Sucata de 2 gerador 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450,00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=HYPERLINK("https://leilaoonline.net/lote/detalhe/214619", "131")</f>
      </c>
      <c r="B105" s="4" t="s">
        <f>=HYPERLINK("https://leilaoonline.net/lote/detalhe/214619", " Maquina de rebitar freio")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6.200,00</t>
        </is>
      </c>
      <c r="F105" s="4" t="inlineStr">
        <is>
          <t>200.00</t>
        </is>
      </c>
    </row>
    <row collapsed="false" customFormat="false" customHeight="false" hidden="false" ht="12.1" outlineLevel="0" r="106">
      <c r="A106" s="5" t="s">
        <f>=HYPERLINK("https://leilaoonline.net/lote/detalhe/214618", "132")</f>
      </c>
      <c r="B106" s="4" t="s">
        <f>=HYPERLINK("https://leilaoonline.net/lote/detalhe/214618", " Maquina de rebitar freio")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6.200,00</t>
        </is>
      </c>
      <c r="F106" s="4" t="inlineStr">
        <is>
          <t>200.00</t>
        </is>
      </c>
    </row>
    <row collapsed="false" customFormat="false" customHeight="false" hidden="false" ht="12.1" outlineLevel="0" r="107">
      <c r="A107" s="5" t="s">
        <f>=HYPERLINK("https://leilaoonline.net/lote/detalhe/214620", "133")</f>
      </c>
      <c r="B107" s="4" t="s">
        <f>=HYPERLINK("https://leilaoonline.net/lote/detalhe/214620", "01 bicicleta cargueira")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300,00</t>
        </is>
      </c>
      <c r="F107" s="4" t="inlineStr">
        <is>
          <t>50.00</t>
        </is>
      </c>
    </row>
    <row collapsed="false" customFormat="false" customHeight="false" hidden="false" ht="12.1" outlineLevel="0" r="108">
      <c r="A108" s="5" t="s">
        <f>=HYPERLINK("https://leilaoonline.net/lote/detalhe/214615", "138")</f>
      </c>
      <c r="B108" s="4" t="s">
        <f>=HYPERLINK("https://leilaoonline.net/lote/detalhe/214615", " 9 conjuntos de filtro combustível  Agco - Valtra")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3.000,00</t>
        </is>
      </c>
      <c r="F108" s="4" t="inlineStr">
        <is>
          <t>200.00</t>
        </is>
      </c>
    </row>
    <row collapsed="false" customFormat="false" customHeight="false" hidden="false" ht="12.1" outlineLevel="0" r="109">
      <c r="A109" s="5" t="s">
        <f>=HYPERLINK("https://leilaoonline.net/lote/detalhe/214616", "139")</f>
      </c>
      <c r="B109" s="4" t="s">
        <f>=HYPERLINK("https://leilaoonline.net/lote/detalhe/214616", " 7 filtros Tecfil  PSL523")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3.000,00</t>
        </is>
      </c>
      <c r="F109" s="4" t="inlineStr">
        <is>
          <t>100.00</t>
        </is>
      </c>
    </row>
    <row collapsed="false" customFormat="false" customHeight="false" hidden="false" ht="12.1" outlineLevel="0" r="110">
      <c r="A110" s="5" t="s">
        <f>=HYPERLINK("https://leilaoonline.net/lote/detalhe/214678", "345")</f>
      </c>
      <c r="B110" s="4" t="s">
        <f>=HYPERLINK("https://leilaoonline.net/lote/detalhe/214678", "TINTA ASFALTICA VEDACIT - TAMBOR 200 LTS")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750,00</t>
        </is>
      </c>
      <c r="F110" s="4" t="inlineStr">
        <is>
          <t>200.00</t>
        </is>
      </c>
    </row>
    <row collapsed="false" customFormat="false" customHeight="false" hidden="false" ht="12.1" outlineLevel="0" r="111">
      <c r="A111" s="5" t="s">
        <f>=HYPERLINK("https://leilaoonline.net/lote/detalhe/214677", "346")</f>
      </c>
      <c r="B111" s="4" t="s">
        <f>=HYPERLINK("https://leilaoonline.net/lote/detalhe/214677", "TINTA ASFALTICA VEDACIT - TAMBOR 200 LTS")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500,00</t>
        </is>
      </c>
      <c r="F111" s="4" t="inlineStr">
        <is>
          <t>100.00</t>
        </is>
      </c>
    </row>
    <row collapsed="false" customFormat="false" customHeight="false" hidden="false" ht="12.1" outlineLevel="0" r="112">
      <c r="A112" s="5" t="s">
        <f>=HYPERLINK("https://leilaoonline.net/lote/detalhe/214538", "347")</f>
      </c>
      <c r="B112" s="4" t="s">
        <f>=HYPERLINK("https://leilaoonline.net/lote/detalhe/214538", " 4 telas de retroprojetores sendo: 2 com tripé e 2 sem")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450,00</t>
        </is>
      </c>
      <c r="F112" s="4" t="inlineStr">
        <is>
          <t>50.00</t>
        </is>
      </c>
    </row>
    <row collapsed="false" customFormat="false" customHeight="false" hidden="false" ht="12.1" outlineLevel="0" r="113">
      <c r="A113" s="5" t="s">
        <f>=HYPERLINK("https://leilaoonline.net/lote/detalhe/214540", "348")</f>
      </c>
      <c r="B113" s="4" t="s">
        <f>=HYPERLINK("https://leilaoonline.net/lote/detalhe/214540", " 6 luzes de emergência sendo 5 com baterias e 1 sem")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300,00</t>
        </is>
      </c>
      <c r="F113" s="4" t="inlineStr">
        <is>
          <t>50.00</t>
        </is>
      </c>
    </row>
    <row collapsed="false" customFormat="false" customHeight="false" hidden="false" ht="12.1" outlineLevel="0" r="114">
      <c r="A114" s="5" t="s">
        <f>=HYPERLINK("https://leilaoonline.net/lote/detalhe/214658", "353")</f>
      </c>
      <c r="B114" s="4" t="s">
        <f>=HYPERLINK("https://leilaoonline.net/lote/detalhe/214658", " ASPIRADOR DE PÓ MIDEA / SEM USO. SEM GARANTIA.")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300,00</t>
        </is>
      </c>
      <c r="F114" s="4" t="inlineStr">
        <is>
          <t>50.00</t>
        </is>
      </c>
    </row>
    <row collapsed="false" customFormat="false" customHeight="false" hidden="false" ht="12.1" outlineLevel="0" r="115">
      <c r="A115" s="5" t="s">
        <f>=HYPERLINK("https://leilaoonline.net/lote/detalhe/214657", "354")</f>
      </c>
      <c r="B115" s="4" t="s">
        <f>=HYPERLINK("https://leilaoonline.net/lote/detalhe/214657", " ASPIRADOR DE PÓ MIDEA / SEM USO. SEM GARANTIA.")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300,00</t>
        </is>
      </c>
      <c r="F115" s="4" t="inlineStr">
        <is>
          <t>50.00</t>
        </is>
      </c>
    </row>
    <row collapsed="false" customFormat="false" customHeight="false" hidden="false" ht="12.1" outlineLevel="0" r="116">
      <c r="A116" s="5" t="s">
        <f>=HYPERLINK("https://leilaoonline.net/lote/detalhe/214659", "356")</f>
      </c>
      <c r="B116" s="4" t="s">
        <f>=HYPERLINK("https://leilaoonline.net/lote/detalhe/214659", " ASPIRADOR DE PÓ MIDEA / SEM USO. SEM GARANTIA.")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300,00</t>
        </is>
      </c>
      <c r="F116" s="4" t="inlineStr">
        <is>
          <t>50.00</t>
        </is>
      </c>
    </row>
    <row collapsed="false" customFormat="false" customHeight="false" hidden="false" ht="12.1" outlineLevel="0" r="117">
      <c r="A117" s="5" t="s">
        <f>=HYPERLINK("https://leilaoonline.net/lote/detalhe/214769", "357")</f>
      </c>
      <c r="B117" s="4" t="s">
        <f>=HYPERLINK("https://leilaoonline.net/lote/detalhe/214769", " LIXEIRA EM AÇO CARBONO COM PINTURA EPOXI. BALDE DE PLÁSTICO 100 LTS - Altura 1.050 mm largura 720 mm Milimetros")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2.300,00</t>
        </is>
      </c>
      <c r="F117" s="4" t="inlineStr">
        <is>
          <t>50.00</t>
        </is>
      </c>
    </row>
    <row collapsed="false" customFormat="false" customHeight="false" hidden="false" ht="12.1" outlineLevel="0" r="118">
      <c r="A118" s="5" t="s">
        <f>=HYPERLINK("https://leilaoonline.net/lote/detalhe/214765", "358")</f>
      </c>
      <c r="B118" s="4" t="s">
        <f>=HYPERLINK("https://leilaoonline.net/lote/detalhe/214765", " LIXEIRA EM AÇO CARBONO COM PINTURA EPOXI. BALDE DE PLÁSTICO 100 LTS - Altura 1.050 mm largura 720 mm Milimetros")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2.300,00</t>
        </is>
      </c>
      <c r="F118" s="4" t="inlineStr">
        <is>
          <t>50.00</t>
        </is>
      </c>
    </row>
    <row collapsed="false" customFormat="false" customHeight="false" hidden="false" ht="12.1" outlineLevel="0" r="119">
      <c r="A119" s="5" t="s">
        <f>=HYPERLINK("https://leilaoonline.net/lote/detalhe/214768", "359")</f>
      </c>
      <c r="B119" s="4" t="s">
        <f>=HYPERLINK("https://leilaoonline.net/lote/detalhe/214768", " LIXEIRA EM AÇO CARBONO COM PINTURA EPOXI. BALDE DE PLÁSTICO 100 LTS - Altura 1.050 mm largura 720 mm Milimetros")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2.300,00</t>
        </is>
      </c>
      <c r="F119" s="4" t="inlineStr">
        <is>
          <t>50.00</t>
        </is>
      </c>
    </row>
    <row collapsed="false" customFormat="false" customHeight="false" hidden="false" ht="12.1" outlineLevel="0" r="120">
      <c r="A120" s="5" t="s">
        <f>=HYPERLINK("https://leilaoonline.net/lote/detalhe/214767", "360")</f>
      </c>
      <c r="B120" s="4" t="s">
        <f>=HYPERLINK("https://leilaoonline.net/lote/detalhe/214767", " LIXEIRA EM AÇO CARBONO COM PINTURA EPOXI. BALDE DE PLÁSTICO 100 LTS - Altura 1.050 mm largura 720 mm Milimetros")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2.300,00</t>
        </is>
      </c>
      <c r="F120" s="4" t="inlineStr">
        <is>
          <t>50.00</t>
        </is>
      </c>
    </row>
    <row collapsed="false" customFormat="false" customHeight="false" hidden="false" ht="12.1" outlineLevel="0" r="121">
      <c r="A121" s="5" t="s">
        <f>=HYPERLINK("https://leilaoonline.net/lote/detalhe/214770", "361")</f>
      </c>
      <c r="B121" s="4" t="s">
        <f>=HYPERLINK("https://leilaoonline.net/lote/detalhe/214770", " LIXEIRA EM AÇO CARBONO COM PINTURA EPOXI. BALDE DE PLÁSTICO 100 LTS - Altura 1.050 mm largura 720 mm Milimetros")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2.300,00</t>
        </is>
      </c>
      <c r="F121" s="4" t="inlineStr">
        <is>
          <t>50.00</t>
        </is>
      </c>
    </row>
    <row collapsed="false" customFormat="false" customHeight="false" hidden="false" ht="12.1" outlineLevel="0" r="122">
      <c r="A122" s="5" t="s">
        <f>=HYPERLINK("https://leilaoonline.net/lote/detalhe/214766", "362")</f>
      </c>
      <c r="B122" s="4" t="s">
        <f>=HYPERLINK("https://leilaoonline.net/lote/detalhe/214766", " LIXEIRA EM AÇO CARBONO COM PINTURA EPOXI. BALDE DE PLÁSTICO 100 LTS - Altura 1.050 mm largura 720 mm Milimetros")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2.300,00</t>
        </is>
      </c>
      <c r="F122" s="4" t="inlineStr">
        <is>
          <t>50.00</t>
        </is>
      </c>
    </row>
    <row collapsed="false" customFormat="false" customHeight="false" hidden="false" ht="12.1" outlineLevel="0" r="123">
      <c r="A123" s="5" t="s">
        <f>=HYPERLINK("https://leilaoonline.net/lote/detalhe/214774", "363")</f>
      </c>
      <c r="B123" s="4" t="s">
        <f>=HYPERLINK("https://leilaoonline.net/lote/detalhe/214774", " LIXEIRA EM AÇO CARBONO COM PINTURA EPOXI. BALDE DE PLÁSTICO 100 LTS - Altura 1.050 mm largura 720 mm Milimetros")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2.300,00</t>
        </is>
      </c>
      <c r="F123" s="4" t="inlineStr">
        <is>
          <t>50.00</t>
        </is>
      </c>
    </row>
    <row collapsed="false" customFormat="false" customHeight="false" hidden="false" ht="12.1" outlineLevel="0" r="124">
      <c r="A124" s="5" t="s">
        <f>=HYPERLINK("https://leilaoonline.net/lote/detalhe/214771", "364")</f>
      </c>
      <c r="B124" s="4" t="s">
        <f>=HYPERLINK("https://leilaoonline.net/lote/detalhe/214771", " LIXEIRA EM AÇO CARBONO COM PINTURA EPOXI. BALDE DE PLÁSTICO 100 LTS - Altura 1.050 mm largura 720 mm Milimetros")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2.300,00</t>
        </is>
      </c>
      <c r="F124" s="4" t="inlineStr">
        <is>
          <t>50.00</t>
        </is>
      </c>
    </row>
    <row collapsed="false" customFormat="false" customHeight="false" hidden="false" ht="12.1" outlineLevel="0" r="125">
      <c r="A125" s="5" t="s">
        <f>=HYPERLINK("https://leilaoonline.net/lote/detalhe/214772", "365")</f>
      </c>
      <c r="B125" s="4" t="s">
        <f>=HYPERLINK("https://leilaoonline.net/lote/detalhe/214772", " LIXEIRA EM AÇO CARBONO COM PINTURA EPOXI. BALDE DE PLÁSTICO 100 LTS - Altura 1.050 mm largura 720 mm Milimetros")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2.300,00</t>
        </is>
      </c>
      <c r="F125" s="4" t="inlineStr">
        <is>
          <t>50.00</t>
        </is>
      </c>
    </row>
    <row collapsed="false" customFormat="false" customHeight="false" hidden="false" ht="12.1" outlineLevel="0" r="126">
      <c r="A126" s="5" t="s">
        <f>=HYPERLINK("https://leilaoonline.net/lote/detalhe/214775", "366")</f>
      </c>
      <c r="B126" s="4" t="s">
        <f>=HYPERLINK("https://leilaoonline.net/lote/detalhe/214775", " LIXEIRA EM AÇO CARBONO COM PINTURA EPOXI. BALDE DE PLÁSTICO 100 LTS - Altura 1.050 mm largura 720 mm Milimetros")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2.300,00</t>
        </is>
      </c>
      <c r="F126" s="4" t="inlineStr">
        <is>
          <t>50.00</t>
        </is>
      </c>
    </row>
    <row collapsed="false" customFormat="false" customHeight="false" hidden="false" ht="12.1" outlineLevel="0" r="127">
      <c r="A127" s="5" t="s">
        <f>=HYPERLINK("https://leilaoonline.net/lote/detalhe/214773", "367")</f>
      </c>
      <c r="B127" s="4" t="s">
        <f>=HYPERLINK("https://leilaoonline.net/lote/detalhe/214773", " LIXEIRA EM AÇO CARBONO COM PINTURA EPOXI. BALDE DE PLÁSTICO 100 LTS - Altura 1.050 mm largura 720 mm Milimetros")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2.300,00</t>
        </is>
      </c>
      <c r="F127" s="4" t="inlineStr">
        <is>
          <t>50.00</t>
        </is>
      </c>
    </row>
    <row collapsed="false" customFormat="false" customHeight="false" hidden="false" ht="12.1" outlineLevel="0" r="128">
      <c r="A128" s="5" t="s">
        <f>=HYPERLINK("https://leilaoonline.net/lote/detalhe/214776", "368")</f>
      </c>
      <c r="B128" s="4" t="s">
        <f>=HYPERLINK("https://leilaoonline.net/lote/detalhe/214776", " LIXEIRA EM AÇO CARBONO COM PINTURA EPOXI. BALDE DE PLÁSTICO 100 LTS - Altura 1.050 mm largura 720 mm Milimetros")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2.300,00</t>
        </is>
      </c>
      <c r="F128" s="4" t="inlineStr">
        <is>
          <t>50.00</t>
        </is>
      </c>
    </row>
    <row collapsed="false" customFormat="false" customHeight="false" hidden="false" ht="12.1" outlineLevel="0" r="129">
      <c r="A129" s="5" t="s">
        <f>=HYPERLINK("https://leilaoonline.net/lote/detalhe/214777", "369")</f>
      </c>
      <c r="B129" s="4" t="s">
        <f>=HYPERLINK("https://leilaoonline.net/lote/detalhe/214777", " LIXEIRA EM AÇO CARBONO COM PINTURA EPOXI. BALDE DE PLÁSTICO 100 LTS - Altura 1.050 mm largura 720 mm Milimetros")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2.300,00</t>
        </is>
      </c>
      <c r="F129" s="4" t="inlineStr">
        <is>
          <t>50.00</t>
        </is>
      </c>
    </row>
    <row collapsed="false" customFormat="false" customHeight="false" hidden="false" ht="12.1" outlineLevel="0" r="130">
      <c r="A130" s="5" t="s">
        <f>=HYPERLINK("https://leilaoonline.net/lote/detalhe/214781", "370")</f>
      </c>
      <c r="B130" s="4" t="s">
        <f>=HYPERLINK("https://leilaoonline.net/lote/detalhe/214781", " LIXEIRA EM AÇO CARBONO COM PINTURA EPOXI. BALDE DE PLÁSTICO 100 LTS - Altura 1.050 mm largura 720 mm Milimetros")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1.900,00</t>
        </is>
      </c>
      <c r="F130" s="4" t="inlineStr">
        <is>
          <t>50.00</t>
        </is>
      </c>
    </row>
    <row collapsed="false" customFormat="false" customHeight="false" hidden="false" ht="12.1" outlineLevel="0" r="131">
      <c r="A131" s="5" t="s">
        <f>=HYPERLINK("https://leilaoonline.net/lote/detalhe/214680", "1119")</f>
      </c>
      <c r="B131" s="4" t="s">
        <f>=HYPERLINK("https://leilaoonline.net/lote/detalhe/214680", "Bebedouro de água Marca Pologel")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450,00</t>
        </is>
      </c>
      <c r="F131" s="4" t="inlineStr">
        <is>
          <t>50.00</t>
        </is>
      </c>
    </row>
    <row collapsed="false" customFormat="false" customHeight="false" hidden="false" ht="12.1" outlineLevel="0" r="132">
      <c r="A132" s="5" t="s">
        <f>=HYPERLINK("https://leilaoonline.net/lote/detalhe/214656", "1120")</f>
      </c>
      <c r="B132" s="4" t="s">
        <f>=HYPERLINK("https://leilaoonline.net/lote/detalhe/214656", "3 mesas para montar")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600,00</t>
        </is>
      </c>
      <c r="F132" s="4" t="inlineStr">
        <is>
          <t>50.00</t>
        </is>
      </c>
    </row>
    <row collapsed="false" customFormat="false" customHeight="false" hidden="false" ht="12.1" outlineLevel="0" r="133">
      <c r="A133" s="5" t="s">
        <f>=HYPERLINK("https://leilaoonline.net/lote/detalhe/214630", "1121")</f>
      </c>
      <c r="B133" s="4" t="s">
        <f>=HYPERLINK("https://leilaoonline.net/lote/detalhe/214630", " Rádio")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200,00</t>
        </is>
      </c>
      <c r="F133" s="4" t="inlineStr">
        <is>
          <t>50.00</t>
        </is>
      </c>
    </row>
    <row collapsed="false" customFormat="false" customHeight="false" hidden="false" ht="12.1" outlineLevel="0" r="134">
      <c r="A134" s="5" t="s">
        <f>=HYPERLINK("https://leilaoonline.net/lote/detalhe/214627", "1122")</f>
      </c>
      <c r="B134" s="4" t="s">
        <f>=HYPERLINK("https://leilaoonline.net/lote/detalhe/214627", " Rádio")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200,00</t>
        </is>
      </c>
      <c r="F134" s="4" t="inlineStr">
        <is>
          <t>50.00</t>
        </is>
      </c>
    </row>
    <row collapsed="false" customFormat="false" customHeight="false" hidden="false" ht="12.1" outlineLevel="0" r="135">
      <c r="A135" s="5" t="s">
        <f>=HYPERLINK("https://leilaoonline.net/lote/detalhe/214634", "1123")</f>
      </c>
      <c r="B135" s="4" t="s">
        <f>=HYPERLINK("https://leilaoonline.net/lote/detalhe/214634", " Rádio")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200,00</t>
        </is>
      </c>
      <c r="F135" s="4" t="inlineStr">
        <is>
          <t>50.00</t>
        </is>
      </c>
    </row>
    <row collapsed="false" customFormat="false" customHeight="false" hidden="false" ht="12.1" outlineLevel="0" r="136">
      <c r="A136" s="5" t="s">
        <f>=HYPERLINK("https://leilaoonline.net/lote/detalhe/214628", "1124")</f>
      </c>
      <c r="B136" s="4" t="s">
        <f>=HYPERLINK("https://leilaoonline.net/lote/detalhe/214628", " lote com 10 peças bombas para água com fonte 110v ou 220v")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700,00</t>
        </is>
      </c>
      <c r="F136" s="4" t="inlineStr">
        <is>
          <t>50.00</t>
        </is>
      </c>
    </row>
    <row collapsed="false" customFormat="false" customHeight="false" hidden="false" ht="12.1" outlineLevel="0" r="137">
      <c r="A137" s="5" t="s">
        <f>=HYPERLINK("https://leilaoonline.net/lote/detalhe/214633", "1126")</f>
      </c>
      <c r="B137" s="4" t="s">
        <f>=HYPERLINK("https://leilaoonline.net/lote/detalhe/214633", "COMPRESSOR")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1.050,00</t>
        </is>
      </c>
      <c r="F137" s="4" t="inlineStr">
        <is>
          <t>50.00</t>
        </is>
      </c>
    </row>
    <row collapsed="false" customFormat="false" customHeight="false" hidden="false" ht="12.1" outlineLevel="0" r="138">
      <c r="A138" s="5" t="s">
        <f>=HYPERLINK("https://leilaoonline.net/lote/detalhe/214632", "1127")</f>
      </c>
      <c r="B138" s="4" t="s">
        <f>=HYPERLINK("https://leilaoonline.net/lote/detalhe/214632", " projetor de filmes 8mm 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500,00</t>
        </is>
      </c>
      <c r="F138" s="4" t="inlineStr">
        <is>
          <t>50.00</t>
        </is>
      </c>
    </row>
    <row collapsed="false" customFormat="false" customHeight="false" hidden="false" ht="12.1" outlineLevel="0" r="139">
      <c r="A139" s="5" t="s">
        <f>=HYPERLINK("https://leilaoonline.net/lote/detalhe/214629", "1129")</f>
      </c>
      <c r="B139" s="4" t="s">
        <f>=HYPERLINK("https://leilaoonline.net/lote/detalhe/214629", " autocrave")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500,00</t>
        </is>
      </c>
      <c r="F139" s="4" t="inlineStr">
        <is>
          <t>50.00</t>
        </is>
      </c>
    </row>
    <row collapsed="false" customFormat="false" customHeight="false" hidden="false" ht="12.1" outlineLevel="0" r="140">
      <c r="A140" s="5" t="s">
        <f>=HYPERLINK("https://leilaoonline.net/lote/detalhe/214631", "1130")</f>
      </c>
      <c r="B140" s="4" t="s">
        <f>=HYPERLINK("https://leilaoonline.net/lote/detalhe/214631", " esteira")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500,00</t>
        </is>
      </c>
      <c r="F140" s="4" t="inlineStr">
        <is>
          <t>50.00</t>
        </is>
      </c>
    </row>
    <row collapsed="false" customFormat="false" customHeight="false" hidden="false" ht="12.1" outlineLevel="0" r="141">
      <c r="A141" s="5" t="s">
        <f>=HYPERLINK("https://leilaoonline.net/lote/detalhe/214541", "2003")</f>
      </c>
      <c r="B141" s="4" t="s">
        <f>=HYPERLINK("https://leilaoonline.net/lote/detalhe/214541", " Fogão industrial 6 bocas duplas Cozil com forno todo em inox")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2.000,00</t>
        </is>
      </c>
      <c r="F141" s="4" t="inlineStr">
        <is>
          <t>50.00</t>
        </is>
      </c>
    </row>
    <row collapsed="false" customFormat="false" customHeight="false" hidden="false" ht="12.1" outlineLevel="0" r="142">
      <c r="A142" s="5" t="s">
        <f>=HYPERLINK("https://leilaoonline.net/lote/detalhe/214550", "2006")</f>
      </c>
      <c r="B142" s="4" t="s">
        <f>=HYPERLINK("https://leilaoonline.net/lote/detalhe/214550", " balcão refrigerado com pedra de granito e pia inox 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900,00</t>
        </is>
      </c>
      <c r="F142" s="4" t="inlineStr">
        <is>
          <t>50.00</t>
        </is>
      </c>
    </row>
    <row collapsed="false" customFormat="false" customHeight="false" hidden="false" ht="12.1" outlineLevel="0" r="143">
      <c r="A143" s="5" t="s">
        <f>=HYPERLINK("https://leilaoonline.net/lote/detalhe/214546", "2007")</f>
      </c>
      <c r="B143" s="4" t="s">
        <f>=HYPERLINK("https://leilaoonline.net/lote/detalhe/214546", " câmera fotográfica Zenit 122 ml 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350,00</t>
        </is>
      </c>
      <c r="F143" s="4" t="inlineStr">
        <is>
          <t>50.00</t>
        </is>
      </c>
    </row>
    <row collapsed="false" customFormat="false" customHeight="false" hidden="false" ht="12.1" outlineLevel="0" r="144">
      <c r="A144" s="5" t="s">
        <f>=HYPERLINK("https://leilaoonline.net/lote/detalhe/214542", "2011")</f>
      </c>
      <c r="B144" s="4" t="s">
        <f>=HYPERLINK("https://leilaoonline.net/lote/detalhe/214542", " bomba de vácuo hf 55CFN")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3.000,00</t>
        </is>
      </c>
      <c r="F144" s="4" t="inlineStr">
        <is>
          <t>50.00</t>
        </is>
      </c>
    </row>
    <row collapsed="false" customFormat="false" customHeight="false" hidden="false" ht="12.1" outlineLevel="0" r="145">
      <c r="A145" s="5" t="s">
        <f>=HYPERLINK("https://leilaoonline.net/lote/detalhe/214549", "2014")</f>
      </c>
      <c r="B145" s="4" t="s">
        <f>=HYPERLINK("https://leilaoonline.net/lote/detalhe/214549", " máquina de fumaça sem teste de funcionamento e canhão de luz funcionando")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600,00</t>
        </is>
      </c>
      <c r="F145" s="4" t="inlineStr">
        <is>
          <t>50.00</t>
        </is>
      </c>
    </row>
    <row collapsed="false" customFormat="false" customHeight="false" hidden="false" ht="12.1" outlineLevel="0" r="146">
      <c r="A146" s="5" t="s">
        <f>=HYPERLINK("https://leilaoonline.net/lote/detalhe/214543", "2015")</f>
      </c>
      <c r="B146" s="4" t="s">
        <f>=HYPERLINK("https://leilaoonline.net/lote/detalhe/214543", " reciver gradiente no estado")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400,00</t>
        </is>
      </c>
      <c r="F146" s="4" t="inlineStr">
        <is>
          <t>50.00</t>
        </is>
      </c>
    </row>
    <row collapsed="false" customFormat="false" customHeight="false" hidden="false" ht="12.1" outlineLevel="0" r="147">
      <c r="A147" s="5" t="s">
        <f>=HYPERLINK("https://leilaoonline.net/lote/detalhe/214548", "2020")</f>
      </c>
      <c r="B147" s="4" t="s">
        <f>=HYPERLINK("https://leilaoonline.net/lote/detalhe/214548", " ar condicionado Springer 7500 btu sem teste de funcionamento")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250,00</t>
        </is>
      </c>
      <c r="F147" s="4" t="inlineStr">
        <is>
          <t>50.00</t>
        </is>
      </c>
    </row>
    <row collapsed="false" customFormat="false" customHeight="false" hidden="false" ht="12.1" outlineLevel="0" r="148">
      <c r="A148" s="5" t="s">
        <f>=HYPERLINK("https://leilaoonline.net/lote/detalhe/214556", "2022")</f>
      </c>
      <c r="B148" s="4" t="s">
        <f>=HYPERLINK("https://leilaoonline.net/lote/detalhe/214556", " máquina de costura indústria reta Singer no estado")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350,00</t>
        </is>
      </c>
      <c r="F148" s="4" t="inlineStr">
        <is>
          <t>50.00</t>
        </is>
      </c>
    </row>
    <row collapsed="false" customFormat="false" customHeight="false" hidden="false" ht="12.1" outlineLevel="0" r="149">
      <c r="A149" s="5" t="s">
        <f>=HYPERLINK("https://leilaoonline.net/lote/detalhe/214552", "2024")</f>
      </c>
      <c r="B149" s="4" t="s">
        <f>=HYPERLINK("https://leilaoonline.net/lote/detalhe/214552", " martelo rompedor pneumático no estado")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1.000,00</t>
        </is>
      </c>
      <c r="F149" s="4" t="inlineStr">
        <is>
          <t>50.00</t>
        </is>
      </c>
    </row>
    <row collapsed="false" customFormat="false" customHeight="false" hidden="false" ht="12.1" outlineLevel="0" r="150">
      <c r="A150" s="5" t="s">
        <f>=HYPERLINK("https://leilaoonline.net/lote/detalhe/214551", "2026")</f>
      </c>
      <c r="B150" s="4" t="s">
        <f>=HYPERLINK("https://leilaoonline.net/lote/detalhe/214551", " sucata de martelos rompedores aproximadamente 30 peças")</f>
      </c>
      <c r="C150" s="4" t="inlineStr">
        <is>
          <t>Não vendido</t>
        </is>
      </c>
      <c r="D150" s="4" t="inlineStr">
        <is>
          <t>1</t>
        </is>
      </c>
      <c r="E150" s="5" t="inlineStr">
        <is>
          <t>1.000,00</t>
        </is>
      </c>
      <c r="F150" s="4" t="inlineStr">
        <is>
          <t>50.00</t>
        </is>
      </c>
    </row>
    <row collapsed="false" customFormat="false" customHeight="false" hidden="false" ht="12.1" outlineLevel="0" r="151">
      <c r="A151" s="5" t="s">
        <f>=HYPERLINK("https://leilaoonline.net/lote/detalhe/214555", "2028")</f>
      </c>
      <c r="B151" s="4" t="s">
        <f>=HYPERLINK("https://leilaoonline.net/lote/detalhe/214555", " motor estacionário Honda 5.5cv")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350,00</t>
        </is>
      </c>
      <c r="F151" s="4" t="inlineStr">
        <is>
          <t>50.00</t>
        </is>
      </c>
    </row>
    <row collapsed="false" customFormat="false" customHeight="false" hidden="false" ht="12.1" outlineLevel="0" r="152">
      <c r="A152" s="5" t="s">
        <f>=HYPERLINK("https://leilaoonline.net/lote/detalhe/214547", "2029")</f>
      </c>
      <c r="B152" s="4" t="s">
        <f>=HYPERLINK("https://leilaoonline.net/lote/detalhe/214547", " vibrador de concreto vibromak 4 peças no estado")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1.000,00</t>
        </is>
      </c>
      <c r="F152" s="4" t="inlineStr">
        <is>
          <t>50.00</t>
        </is>
      </c>
    </row>
    <row collapsed="false" customFormat="false" customHeight="false" hidden="false" ht="12.1" outlineLevel="0" r="153">
      <c r="A153" s="5" t="s">
        <f>=HYPERLINK("https://leilaoonline.net/lote/detalhe/214622", "2031")</f>
      </c>
      <c r="B153" s="4" t="s">
        <f>=HYPERLINK("https://leilaoonline.net/lote/detalhe/214622", " serra circular 9 peças no estado sem teste")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400,00</t>
        </is>
      </c>
      <c r="F153" s="4" t="inlineStr">
        <is>
          <t>50.00</t>
        </is>
      </c>
    </row>
    <row collapsed="false" customFormat="false" customHeight="false" hidden="false" ht="12.1" outlineLevel="0" r="154">
      <c r="A154" s="5" t="s">
        <f>=HYPERLINK("https://leilaoonline.net/lote/detalhe/214557", "2032")</f>
      </c>
      <c r="B154" s="4" t="s">
        <f>=HYPERLINK("https://leilaoonline.net/lote/detalhe/214557", " máquina de gelo Springer ace maker modelo icma 0158b sem teste de funcionamento 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650,00</t>
        </is>
      </c>
      <c r="F154" s="4" t="inlineStr">
        <is>
          <t>50.00</t>
        </is>
      </c>
    </row>
    <row collapsed="false" customFormat="false" customHeight="false" hidden="false" ht="12.1" outlineLevel="0" r="155">
      <c r="A155" s="5" t="s">
        <f>=HYPERLINK("https://leilaoonline.net/lote/detalhe/214544", "2033")</f>
      </c>
      <c r="B155" s="4" t="s">
        <f>=HYPERLINK("https://leilaoonline.net/lote/detalhe/214544", " descascador de legumes Hobart no estado")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650,00</t>
        </is>
      </c>
      <c r="F155" s="4" t="inlineStr">
        <is>
          <t>50.00</t>
        </is>
      </c>
    </row>
    <row collapsed="false" customFormat="false" customHeight="false" hidden="false" ht="12.1" outlineLevel="0" r="156">
      <c r="A156" s="5" t="s">
        <f>=HYPERLINK("https://leilaoonline.net/lote/detalhe/214554", "2034")</f>
      </c>
      <c r="B156" s="4" t="s">
        <f>=HYPERLINK("https://leilaoonline.net/lote/detalhe/214554", " aquecedor de ar Britânia sem teste de funcionamento")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100,00</t>
        </is>
      </c>
      <c r="F156" s="4" t="inlineStr">
        <is>
          <t>50.00</t>
        </is>
      </c>
    </row>
    <row collapsed="false" customFormat="false" customHeight="false" hidden="false" ht="12.1" outlineLevel="0" r="157">
      <c r="A157" s="5" t="s">
        <f>=HYPERLINK("https://leilaoonline.net/lote/detalhe/214545", "2035")</f>
      </c>
      <c r="B157" s="4" t="s">
        <f>=HYPERLINK("https://leilaoonline.net/lote/detalhe/214545", " escorredor de pratos comercial inox")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200,00</t>
        </is>
      </c>
      <c r="F157" s="4" t="inlineStr">
        <is>
          <t>50.00</t>
        </is>
      </c>
    </row>
    <row collapsed="false" customFormat="false" customHeight="false" hidden="false" ht="12.1" outlineLevel="0" r="158">
      <c r="A158" s="5" t="s">
        <f>=HYPERLINK("https://leilaoonline.net/lote/detalhe/214553", "2036")</f>
      </c>
      <c r="B158" s="4" t="s">
        <f>=HYPERLINK("https://leilaoonline.net/lote/detalhe/214553", " maquina chantili Frigomat tp 2 no estado faltando acessórios 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700,00</t>
        </is>
      </c>
      <c r="F158" s="4" t="inlineStr">
        <is>
          <t>50.00</t>
        </is>
      </c>
    </row>
    <row collapsed="false" customFormat="false" customHeight="false" hidden="false" ht="12.1" outlineLevel="0" r="159">
      <c r="A159" s="5" t="s">
        <f>=HYPERLINK("https://leilaoonline.net/lote/detalhe/214558", "2041")</f>
      </c>
      <c r="B159" s="4" t="s">
        <f>=HYPERLINK("https://leilaoonline.net/lote/detalhe/214558", " 1 balança Filizola 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100,00</t>
        </is>
      </c>
      <c r="F159" s="4" t="inlineStr">
        <is>
          <t>50.00</t>
        </is>
      </c>
    </row>
    <row collapsed="false" customFormat="false" customHeight="false" hidden="false" ht="12.1" outlineLevel="0" r="160">
      <c r="A160" s="5" t="s">
        <f>=HYPERLINK("https://leilaoonline.net/lote/detalhe/214561", "2043")</f>
      </c>
      <c r="B160" s="4" t="s">
        <f>=HYPERLINK("https://leilaoonline.net/lote/detalhe/214561", " frigobar Consul sem teste de funcionamento no estado")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200,00</t>
        </is>
      </c>
      <c r="F160" s="4" t="inlineStr">
        <is>
          <t>50.00</t>
        </is>
      </c>
    </row>
    <row collapsed="false" customFormat="false" customHeight="false" hidden="false" ht="12.1" outlineLevel="0" r="161">
      <c r="A161" s="5" t="s">
        <f>=HYPERLINK("https://leilaoonline.net/lote/detalhe/214559", "2044")</f>
      </c>
      <c r="B161" s="4" t="s">
        <f>=HYPERLINK("https://leilaoonline.net/lote/detalhe/214559", " frigobar Eterny sem teste de funcionamento no estado")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150,00</t>
        </is>
      </c>
      <c r="F161" s="4" t="inlineStr">
        <is>
          <t>50.00</t>
        </is>
      </c>
    </row>
    <row collapsed="false" customFormat="false" customHeight="false" hidden="false" ht="12.1" outlineLevel="0" r="162">
      <c r="A162" s="5" t="s">
        <f>=HYPERLINK("https://leilaoonline.net/lote/detalhe/214562", "2045")</f>
      </c>
      <c r="B162" s="4" t="s">
        <f>=HYPERLINK("https://leilaoonline.net/lote/detalhe/214562", " Máquina de café expresso Astória 2 bicas com moinho de café italiano funcionando 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1.500,00</t>
        </is>
      </c>
      <c r="F162" s="4" t="inlineStr">
        <is>
          <t>50.00</t>
        </is>
      </c>
    </row>
    <row collapsed="false" customFormat="false" customHeight="false" hidden="false" ht="12.1" outlineLevel="0" r="163">
      <c r="A163" s="5" t="s">
        <f>=HYPERLINK("https://leilaoonline.net/lote/detalhe/214560", "2046")</f>
      </c>
      <c r="B163" s="4" t="s">
        <f>=HYPERLINK("https://leilaoonline.net/lote/detalhe/214560", " câmara fria sem teste de funcionamento portas amassadas no estado 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300,00</t>
        </is>
      </c>
      <c r="F163" s="4" t="inlineStr">
        <is>
          <t>50.00</t>
        </is>
      </c>
    </row>
    <row collapsed="false" customFormat="false" customHeight="false" hidden="false" ht="12.1" outlineLevel="0" r="164">
      <c r="A164" s="5" t="s">
        <f>=HYPERLINK("https://leilaoonline.net/lote/detalhe/214563", "2047")</f>
      </c>
      <c r="B164" s="4" t="s">
        <f>=HYPERLINK("https://leilaoonline.net/lote/detalhe/214563", " geladeira antiga Frigidaire no estado 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300,00</t>
        </is>
      </c>
      <c r="F164" s="4" t="inlineStr">
        <is>
          <t>50.00</t>
        </is>
      </c>
    </row>
    <row collapsed="false" customFormat="false" customHeight="false" hidden="false" ht="12.1" outlineLevel="0" r="165">
      <c r="A165" s="5" t="s">
        <f>=HYPERLINK("https://leilaoonline.net/lote/detalhe/214565", "2051")</f>
      </c>
      <c r="B165" s="4" t="s">
        <f>=HYPERLINK("https://leilaoonline.net/lote/detalhe/214565", " cortador de grama elétrico no estado")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200,00</t>
        </is>
      </c>
      <c r="F165" s="4" t="inlineStr">
        <is>
          <t>50.00</t>
        </is>
      </c>
    </row>
    <row collapsed="false" customFormat="false" customHeight="false" hidden="false" ht="12.1" outlineLevel="0" r="166">
      <c r="A166" s="5" t="s">
        <f>=HYPERLINK("https://leilaoonline.net/lote/detalhe/214564", "2052")</f>
      </c>
      <c r="B166" s="4" t="s">
        <f>=HYPERLINK("https://leilaoonline.net/lote/detalhe/214564", " cortador de cimento Wacker no estado")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1.000,00</t>
        </is>
      </c>
      <c r="F166" s="4" t="inlineStr">
        <is>
          <t>50.00</t>
        </is>
      </c>
    </row>
    <row collapsed="false" customFormat="false" customHeight="false" hidden="false" ht="12.1" outlineLevel="0" r="167">
      <c r="A167" s="5" t="s">
        <f>=HYPERLINK("https://leilaoonline.net/lote/detalhe/214566", "2053")</f>
      </c>
      <c r="B167" s="4" t="s">
        <f>=HYPERLINK("https://leilaoonline.net/lote/detalhe/214566", " 3 equipamentos no estado 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300,00</t>
        </is>
      </c>
      <c r="F167" s="4" t="inlineStr">
        <is>
          <t>50.00</t>
        </is>
      </c>
    </row>
    <row collapsed="false" customFormat="false" customHeight="false" hidden="false" ht="12.1" outlineLevel="0" r="168">
      <c r="A168" s="5" t="s">
        <f>=HYPERLINK("https://leilaoonline.net/lote/detalhe/214574", "2057")</f>
      </c>
      <c r="B168" s="4" t="s">
        <f>=HYPERLINK("https://leilaoonline.net/lote/detalhe/214574", " balcão pista fria no estado 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850,00</t>
        </is>
      </c>
      <c r="F168" s="4" t="inlineStr">
        <is>
          <t>50.00</t>
        </is>
      </c>
    </row>
    <row collapsed="false" customFormat="false" customHeight="false" hidden="false" ht="12.1" outlineLevel="0" r="169">
      <c r="A169" s="5" t="s">
        <f>=HYPERLINK("https://leilaoonline.net/lote/detalhe/214572", "2058")</f>
      </c>
      <c r="B169" s="4" t="s">
        <f>=HYPERLINK("https://leilaoonline.net/lote/detalhe/214572", " bomba de vácuo no estado 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400,00</t>
        </is>
      </c>
      <c r="F169" s="4" t="inlineStr">
        <is>
          <t>50.00</t>
        </is>
      </c>
    </row>
    <row collapsed="false" customFormat="false" customHeight="false" hidden="false" ht="12.1" outlineLevel="0" r="170">
      <c r="A170" s="5" t="s">
        <f>=HYPERLINK("https://leilaoonline.net/lote/detalhe/214577", "2059")</f>
      </c>
      <c r="B170" s="4" t="s">
        <f>=HYPERLINK("https://leilaoonline.net/lote/detalhe/214577", " 4 mesas")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200,00</t>
        </is>
      </c>
      <c r="F170" s="4" t="inlineStr">
        <is>
          <t>50.00</t>
        </is>
      </c>
    </row>
    <row collapsed="false" customFormat="false" customHeight="false" hidden="false" ht="12.1" outlineLevel="0" r="171">
      <c r="A171" s="5" t="s">
        <f>=HYPERLINK("https://leilaoonline.net/lote/detalhe/214571", "2062")</f>
      </c>
      <c r="B171" s="4" t="s">
        <f>=HYPERLINK("https://leilaoonline.net/lote/detalhe/214571", "Cabine de F-1000")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3.000,00</t>
        </is>
      </c>
      <c r="F171" s="4" t="inlineStr">
        <is>
          <t>50.00</t>
        </is>
      </c>
    </row>
    <row collapsed="false" customFormat="false" customHeight="false" hidden="false" ht="12.1" outlineLevel="0" r="172">
      <c r="A172" s="5" t="s">
        <f>=HYPERLINK("https://leilaoonline.net/lote/detalhe/214576", "2063")</f>
      </c>
      <c r="B172" s="4" t="s">
        <f>=HYPERLINK("https://leilaoonline.net/lote/detalhe/214576", " radio antigo no estado 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300,00</t>
        </is>
      </c>
      <c r="F172" s="4" t="inlineStr">
        <is>
          <t>50.00</t>
        </is>
      </c>
    </row>
    <row collapsed="false" customFormat="false" customHeight="false" hidden="false" ht="12.1" outlineLevel="0" r="173">
      <c r="A173" s="5" t="s">
        <f>=HYPERLINK("https://leilaoonline.net/lote/detalhe/214579", "2065")</f>
      </c>
      <c r="B173" s="4" t="s">
        <f>=HYPERLINK("https://leilaoonline.net/lote/detalhe/214579", " câmera fotográfica Canon no estado 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300,00</t>
        </is>
      </c>
      <c r="F173" s="4" t="inlineStr">
        <is>
          <t>50.00</t>
        </is>
      </c>
    </row>
    <row collapsed="false" customFormat="false" customHeight="false" hidden="false" ht="12.1" outlineLevel="0" r="174">
      <c r="A174" s="5" t="s">
        <f>=HYPERLINK("https://leilaoonline.net/lote/detalhe/214568", "2066")</f>
      </c>
      <c r="B174" s="4" t="s">
        <f>=HYPERLINK("https://leilaoonline.net/lote/detalhe/214568", " prensa acêntrica 3 toneladas no estado 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1.500,00</t>
        </is>
      </c>
      <c r="F174" s="4" t="inlineStr">
        <is>
          <t>50.00</t>
        </is>
      </c>
    </row>
    <row collapsed="false" customFormat="false" customHeight="false" hidden="false" ht="12.1" outlineLevel="0" r="175">
      <c r="A175" s="5" t="s">
        <f>=HYPERLINK("https://leilaoonline.net/lote/detalhe/214575", "2067")</f>
      </c>
      <c r="B175" s="4" t="s">
        <f>=HYPERLINK("https://leilaoonline.net/lote/detalhe/214575", " prensa acêntrica 1800 kg no estado")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1.000,00</t>
        </is>
      </c>
      <c r="F175" s="4" t="inlineStr">
        <is>
          <t>50.00</t>
        </is>
      </c>
    </row>
    <row collapsed="false" customFormat="false" customHeight="false" hidden="false" ht="12.1" outlineLevel="0" r="176">
      <c r="A176" s="5" t="s">
        <f>=HYPERLINK("https://leilaoonline.net/lote/detalhe/214569", "2068")</f>
      </c>
      <c r="B176" s="4" t="s">
        <f>=HYPERLINK("https://leilaoonline.net/lote/detalhe/214569", " policorte somar no estado")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500,00</t>
        </is>
      </c>
      <c r="F176" s="4" t="inlineStr">
        <is>
          <t>50.00</t>
        </is>
      </c>
    </row>
    <row collapsed="false" customFormat="false" customHeight="false" hidden="false" ht="12.1" outlineLevel="0" r="177">
      <c r="A177" s="5" t="s">
        <f>=HYPERLINK("https://leilaoonline.net/lote/detalhe/214570", "2070")</f>
      </c>
      <c r="B177" s="4" t="s">
        <f>=HYPERLINK("https://leilaoonline.net/lote/detalhe/214570", " bomba de água Anauger 900, 2 peças no estado")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350,00</t>
        </is>
      </c>
      <c r="F177" s="4" t="inlineStr">
        <is>
          <t>50.00</t>
        </is>
      </c>
    </row>
    <row collapsed="false" customFormat="false" customHeight="false" hidden="false" ht="12.1" outlineLevel="0" r="178">
      <c r="A178" s="5" t="s">
        <f>=HYPERLINK("https://leilaoonline.net/lote/detalhe/214578", "2071")</f>
      </c>
      <c r="B178" s="4" t="s">
        <f>=HYPERLINK("https://leilaoonline.net/lote/detalhe/214578", " balança Filizola no estado 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100,00</t>
        </is>
      </c>
      <c r="F178" s="4" t="inlineStr">
        <is>
          <t>50.00</t>
        </is>
      </c>
    </row>
    <row collapsed="false" customFormat="false" customHeight="false" hidden="false" ht="12.1" outlineLevel="0" r="179">
      <c r="A179" s="5" t="s">
        <f>=HYPERLINK("https://leilaoonline.net/lote/detalhe/214584", "2074")</f>
      </c>
      <c r="B179" s="4" t="s">
        <f>=HYPERLINK("https://leilaoonline.net/lote/detalhe/214584", " fritadeira a gás no estado 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700,00</t>
        </is>
      </c>
      <c r="F179" s="4" t="inlineStr">
        <is>
          <t>50.00</t>
        </is>
      </c>
    </row>
    <row collapsed="false" customFormat="false" customHeight="false" hidden="false" ht="12.1" outlineLevel="0" r="180">
      <c r="A180" s="5" t="s">
        <f>=HYPERLINK("https://leilaoonline.net/lote/detalhe/214589", "2076")</f>
      </c>
      <c r="B180" s="4" t="s">
        <f>=HYPERLINK("https://leilaoonline.net/lote/detalhe/214589", " estufa de secagem no estado")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1.500,00</t>
        </is>
      </c>
      <c r="F180" s="4" t="inlineStr">
        <is>
          <t>50.00</t>
        </is>
      </c>
    </row>
    <row collapsed="false" customFormat="false" customHeight="false" hidden="false" ht="12.1" outlineLevel="0" r="181">
      <c r="A181" s="5" t="s">
        <f>=HYPERLINK("https://leilaoonline.net/lote/detalhe/214600", "2077")</f>
      </c>
      <c r="B181" s="4" t="s">
        <f>=HYPERLINK("https://leilaoonline.net/lote/detalhe/214600", " maca hospitalar no estado 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200,00</t>
        </is>
      </c>
      <c r="F181" s="4" t="inlineStr">
        <is>
          <t>50.00</t>
        </is>
      </c>
    </row>
    <row collapsed="false" customFormat="false" customHeight="false" hidden="false" ht="12.1" outlineLevel="0" r="182">
      <c r="A182" s="5" t="s">
        <f>=HYPERLINK("https://leilaoonline.net/lote/detalhe/214581", "2080")</f>
      </c>
      <c r="B182" s="4" t="s">
        <f>=HYPERLINK("https://leilaoonline.net/lote/detalhe/214581", " cortador de grama a gasolina no estado 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900,00</t>
        </is>
      </c>
      <c r="F182" s="4" t="inlineStr">
        <is>
          <t>50.00</t>
        </is>
      </c>
    </row>
    <row collapsed="false" customFormat="false" customHeight="false" hidden="false" ht="12.1" outlineLevel="0" r="183">
      <c r="A183" s="5" t="s">
        <f>=HYPERLINK("https://leilaoonline.net/lote/detalhe/214601", "2083")</f>
      </c>
      <c r="B183" s="4" t="s">
        <f>=HYPERLINK("https://leilaoonline.net/lote/detalhe/214601", " Geladeira clímax antiga no estado 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300,00</t>
        </is>
      </c>
      <c r="F183" s="4" t="inlineStr">
        <is>
          <t>50.00</t>
        </is>
      </c>
    </row>
    <row collapsed="false" customFormat="false" customHeight="false" hidden="false" ht="12.1" outlineLevel="0" r="184">
      <c r="A184" s="5" t="s">
        <f>=HYPERLINK("https://leilaoonline.net/lote/detalhe/214583", "2084")</f>
      </c>
      <c r="B184" s="4" t="s">
        <f>=HYPERLINK("https://leilaoonline.net/lote/detalhe/214583", " Secadora de roupas Brastemp no estado 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250,00</t>
        </is>
      </c>
      <c r="F184" s="4" t="inlineStr">
        <is>
          <t>50.00</t>
        </is>
      </c>
    </row>
    <row collapsed="false" customFormat="false" customHeight="false" hidden="false" ht="12.1" outlineLevel="0" r="185">
      <c r="A185" s="5" t="s">
        <f>=HYPERLINK("https://leilaoonline.net/lote/detalhe/214598", "2085")</f>
      </c>
      <c r="B185" s="4" t="s">
        <f>=HYPERLINK("https://leilaoonline.net/lote/detalhe/214598", " Lote com 3 tvs com defeitos 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300,00</t>
        </is>
      </c>
      <c r="F185" s="4" t="inlineStr">
        <is>
          <t>50.00</t>
        </is>
      </c>
    </row>
    <row collapsed="false" customFormat="false" customHeight="false" hidden="false" ht="12.1" outlineLevel="0" r="186">
      <c r="A186" s="5" t="s">
        <f>=HYPERLINK("https://leilaoonline.net/lote/detalhe/214588", "2086")</f>
      </c>
      <c r="B186" s="4" t="s">
        <f>=HYPERLINK("https://leilaoonline.net/lote/detalhe/214588", " Máquina de escrever antiga Triumph no estado 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200,00</t>
        </is>
      </c>
      <c r="F186" s="4" t="inlineStr">
        <is>
          <t>50.00</t>
        </is>
      </c>
    </row>
    <row collapsed="false" customFormat="false" customHeight="false" hidden="false" ht="12.1" outlineLevel="0" r="187">
      <c r="A187" s="5" t="s">
        <f>=HYPERLINK("https://leilaoonline.net/lote/detalhe/214602", "2087")</f>
      </c>
      <c r="B187" s="4" t="s">
        <f>=HYPERLINK("https://leilaoonline.net/lote/detalhe/214602", " Máquina de escrever antiga Rtmington Hana no estado 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200,00</t>
        </is>
      </c>
      <c r="F187" s="4" t="inlineStr">
        <is>
          <t>50.00</t>
        </is>
      </c>
    </row>
    <row collapsed="false" customFormat="false" customHeight="false" hidden="false" ht="12.1" outlineLevel="0" r="188">
      <c r="A188" s="5" t="s">
        <f>=HYPERLINK("https://leilaoonline.net/lote/detalhe/214590", "2088")</f>
      </c>
      <c r="B188" s="4" t="s">
        <f>=HYPERLINK("https://leilaoonline.net/lote/detalhe/214590", " Máquina de escrever antiga Olivett portátil no estado 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200,00</t>
        </is>
      </c>
      <c r="F188" s="4" t="inlineStr">
        <is>
          <t>50.00</t>
        </is>
      </c>
    </row>
    <row collapsed="false" customFormat="false" customHeight="false" hidden="false" ht="12.1" outlineLevel="0" r="189">
      <c r="A189" s="5" t="s">
        <f>=HYPERLINK("https://leilaoonline.net/lote/detalhe/214597", "2089")</f>
      </c>
      <c r="B189" s="4" t="s">
        <f>=HYPERLINK("https://leilaoonline.net/lote/detalhe/214597", " Máquina de costura antiga Elna no estado 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400,00</t>
        </is>
      </c>
      <c r="F189" s="4" t="inlineStr">
        <is>
          <t>50.00</t>
        </is>
      </c>
    </row>
    <row collapsed="false" customFormat="false" customHeight="false" hidden="false" ht="12.1" outlineLevel="0" r="190">
      <c r="A190" s="5" t="s">
        <f>=HYPERLINK("https://leilaoonline.net/lote/detalhe/214580", "2090")</f>
      </c>
      <c r="B190" s="4" t="s">
        <f>=HYPERLINK("https://leilaoonline.net/lote/detalhe/214580", " Filmadora Panasonic no estado 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250,00</t>
        </is>
      </c>
      <c r="F190" s="4" t="inlineStr">
        <is>
          <t>50.00</t>
        </is>
      </c>
    </row>
    <row collapsed="false" customFormat="false" customHeight="false" hidden="false" ht="12.1" outlineLevel="0" r="191">
      <c r="A191" s="5" t="s">
        <f>=HYPERLINK("https://leilaoonline.net/lote/detalhe/214603", "2091")</f>
      </c>
      <c r="B191" s="4" t="s">
        <f>=HYPERLINK("https://leilaoonline.net/lote/detalhe/214603", " 3 em 1 CCE sem caixas, antigo no estado 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200,00</t>
        </is>
      </c>
      <c r="F191" s="4" t="inlineStr">
        <is>
          <t>50.00</t>
        </is>
      </c>
    </row>
    <row collapsed="false" customFormat="false" customHeight="false" hidden="false" ht="12.1" outlineLevel="0" r="192">
      <c r="A192" s="5" t="s">
        <f>=HYPERLINK("https://leilaoonline.net/lote/detalhe/214582", "2092")</f>
      </c>
      <c r="B192" s="4" t="s">
        <f>=HYPERLINK("https://leilaoonline.net/lote/detalhe/214582", " radio portátil Philips antigo no estado 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100,00</t>
        </is>
      </c>
      <c r="F192" s="4" t="inlineStr">
        <is>
          <t>50.00</t>
        </is>
      </c>
    </row>
    <row collapsed="false" customFormat="false" customHeight="false" hidden="false" ht="12.1" outlineLevel="0" r="193">
      <c r="A193" s="5" t="s">
        <f>=HYPERLINK("https://leilaoonline.net/lote/detalhe/214595", "2093")</f>
      </c>
      <c r="B193" s="4" t="s">
        <f>=HYPERLINK("https://leilaoonline.net/lote/detalhe/214595", " radio portátil National antigo, no estado 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100,00</t>
        </is>
      </c>
      <c r="F193" s="4" t="inlineStr">
        <is>
          <t>50.00</t>
        </is>
      </c>
    </row>
    <row collapsed="false" customFormat="false" customHeight="false" hidden="false" ht="12.1" outlineLevel="0" r="194">
      <c r="A194" s="5" t="s">
        <f>=HYPERLINK("https://leilaoonline.net/lote/detalhe/214592", "2094")</f>
      </c>
      <c r="B194" s="4" t="s">
        <f>=HYPERLINK("https://leilaoonline.net/lote/detalhe/214592", " radio portátil antigo no estado 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100,00</t>
        </is>
      </c>
      <c r="F194" s="4" t="inlineStr">
        <is>
          <t>50.00</t>
        </is>
      </c>
    </row>
    <row collapsed="false" customFormat="false" customHeight="false" hidden="false" ht="12.1" outlineLevel="0" r="195">
      <c r="A195" s="5" t="s">
        <f>=HYPERLINK("https://leilaoonline.net/lote/detalhe/214594", "2095")</f>
      </c>
      <c r="B195" s="4" t="s">
        <f>=HYPERLINK("https://leilaoonline.net/lote/detalhe/214594", " radio relógio National antigo no estado 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100,00</t>
        </is>
      </c>
      <c r="F195" s="4" t="inlineStr">
        <is>
          <t>50.00</t>
        </is>
      </c>
    </row>
    <row collapsed="false" customFormat="false" customHeight="false" hidden="false" ht="12.1" outlineLevel="0" r="196">
      <c r="A196" s="5" t="s">
        <f>=HYPERLINK("https://leilaoonline.net/lote/detalhe/214587", "2096")</f>
      </c>
      <c r="B196" s="4" t="s">
        <f>=HYPERLINK("https://leilaoonline.net/lote/detalhe/214587", " toca fita antigo Philips no estado")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100,00</t>
        </is>
      </c>
      <c r="F196" s="4" t="inlineStr">
        <is>
          <t>50.00</t>
        </is>
      </c>
    </row>
    <row collapsed="false" customFormat="false" customHeight="false" hidden="false" ht="12.1" outlineLevel="0" r="197">
      <c r="A197" s="5" t="s">
        <f>=HYPERLINK("https://leilaoonline.net/lote/detalhe/214599", "2097")</f>
      </c>
      <c r="B197" s="4" t="s">
        <f>=HYPERLINK("https://leilaoonline.net/lote/detalhe/214599", " reciver gradiente no estado 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250,00</t>
        </is>
      </c>
      <c r="F197" s="4" t="inlineStr">
        <is>
          <t>50.00</t>
        </is>
      </c>
    </row>
    <row collapsed="false" customFormat="false" customHeight="false" hidden="false" ht="12.1" outlineLevel="0" r="198">
      <c r="A198" s="5" t="s">
        <f>=HYPERLINK("https://leilaoonline.net/lote/detalhe/214585", "2098")</f>
      </c>
      <c r="B198" s="4" t="s">
        <f>=HYPERLINK("https://leilaoonline.net/lote/detalhe/214585", " receiver no estado 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250,00</t>
        </is>
      </c>
      <c r="F198" s="4" t="inlineStr">
        <is>
          <t>50.00</t>
        </is>
      </c>
    </row>
    <row collapsed="false" customFormat="false" customHeight="false" hidden="false" ht="12.1" outlineLevel="0" r="199">
      <c r="A199" s="5" t="s">
        <f>=HYPERLINK("https://leilaoonline.net/lote/detalhe/214586", "2100")</f>
      </c>
      <c r="B199" s="4" t="s">
        <f>=HYPERLINK("https://leilaoonline.net/lote/detalhe/214586", " receiver gradiente no estado ")</f>
      </c>
      <c r="C199" s="4" t="inlineStr">
        <is>
          <t>Não vendido</t>
        </is>
      </c>
      <c r="D199" s="4" t="inlineStr">
        <is>
          <t>0</t>
        </is>
      </c>
      <c r="E199" s="5" t="inlineStr">
        <is>
          <t>250,00</t>
        </is>
      </c>
      <c r="F199" s="4" t="inlineStr">
        <is>
          <t>50.00</t>
        </is>
      </c>
    </row>
    <row collapsed="false" customFormat="false" customHeight="false" hidden="false" ht="12.1" outlineLevel="0" r="200">
      <c r="A200" s="5" t="s">
        <f>=HYPERLINK("https://leilaoonline.net/lote/detalhe/214591", "2102")</f>
      </c>
      <c r="B200" s="4" t="s">
        <f>=HYPERLINK("https://leilaoonline.net/lote/detalhe/214591", " telefone antigo 2 peças no estado")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100,00</t>
        </is>
      </c>
      <c r="F200" s="4" t="inlineStr">
        <is>
          <t>50.00</t>
        </is>
      </c>
    </row>
    <row collapsed="false" customFormat="false" customHeight="false" hidden="false" ht="12.1" outlineLevel="0" r="201">
      <c r="A201" s="5" t="s">
        <f>=HYPERLINK("https://leilaoonline.net/lote/detalhe/214596", "2103")</f>
      </c>
      <c r="B201" s="4" t="s">
        <f>=HYPERLINK("https://leilaoonline.net/lote/detalhe/214596", " replica gramofone cópia autentica ")</f>
      </c>
      <c r="C201" s="4" t="inlineStr">
        <is>
          <t>Não vendido</t>
        </is>
      </c>
      <c r="D201" s="4" t="inlineStr">
        <is>
          <t>0</t>
        </is>
      </c>
      <c r="E201" s="5" t="inlineStr">
        <is>
          <t>400,00</t>
        </is>
      </c>
      <c r="F201" s="4" t="inlineStr">
        <is>
          <t>50.00</t>
        </is>
      </c>
    </row>
    <row collapsed="false" customFormat="false" customHeight="false" hidden="false" ht="12.1" outlineLevel="0" r="202">
      <c r="A202" s="5" t="s">
        <f>=HYPERLINK("https://leilaoonline.net/lote/detalhe/214593", "2104")</f>
      </c>
      <c r="B202" s="4" t="s">
        <f>=HYPERLINK("https://leilaoonline.net/lote/detalhe/214593", " avião aero modelismo com motor a gasolina faltando controle 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900,00</t>
        </is>
      </c>
      <c r="F202" s="4" t="inlineStr">
        <is>
          <t>50.00</t>
        </is>
      </c>
    </row>
    <row collapsed="false" customFormat="false" customHeight="false" hidden="false" ht="12.1" outlineLevel="0" r="203">
      <c r="A203" s="5" t="s">
        <f>=HYPERLINK("https://leilaoonline.net/lote/detalhe/214604", "2105")</f>
      </c>
      <c r="B203" s="4" t="s">
        <f>=HYPERLINK("https://leilaoonline.net/lote/detalhe/214604", " rádio toca fitas e cd várias marcas 10 peças no estado 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350,00</t>
        </is>
      </c>
      <c r="F203" s="4" t="inlineStr">
        <is>
          <t>50.00</t>
        </is>
      </c>
    </row>
    <row collapsed="false" customFormat="false" customHeight="false" hidden="false" ht="12.1" outlineLevel="0" r="204">
      <c r="A204" s="5" t="s">
        <f>=HYPERLINK("https://leilaoonline.net/lote/detalhe/214623", "2113")</f>
      </c>
      <c r="B204" s="4" t="s">
        <f>=HYPERLINK("https://leilaoonline.net/lote/detalhe/214623", " Aprox. 22 pares de molas dianteira G6 adiante original. ")</f>
      </c>
      <c r="C204" s="4" t="inlineStr">
        <is>
          <t>Não vendido</t>
        </is>
      </c>
      <c r="D204" s="4" t="inlineStr">
        <is>
          <t>0</t>
        </is>
      </c>
      <c r="E204" s="5" t="inlineStr">
        <is>
          <t>2.500,00</t>
        </is>
      </c>
      <c r="F204" s="4" t="inlineStr">
        <is>
          <t>50.00</t>
        </is>
      </c>
    </row>
    <row collapsed="false" customFormat="false" customHeight="false" hidden="false" ht="12.1" outlineLevel="0" r="205">
      <c r="A205" s="5" t="s">
        <f>=HYPERLINK("https://leilaoonline.net/lote/detalhe/214624", "2114")</f>
      </c>
      <c r="B205" s="4" t="s">
        <f>=HYPERLINK("https://leilaoonline.net/lote/detalhe/214624", " Geladeira")</f>
      </c>
      <c r="C205" s="4" t="inlineStr">
        <is>
          <t>Não vendido</t>
        </is>
      </c>
      <c r="D205" s="4" t="inlineStr">
        <is>
          <t>0</t>
        </is>
      </c>
      <c r="E205" s="5" t="inlineStr">
        <is>
          <t>150,00</t>
        </is>
      </c>
      <c r="F205" s="4" t="inlineStr">
        <is>
          <t>50.00</t>
        </is>
      </c>
    </row>
    <row collapsed="false" customFormat="false" customHeight="false" hidden="false" ht="12.1" outlineLevel="0" r="206">
      <c r="A206" s="5" t="s">
        <f>=HYPERLINK("https://leilaoonline.net/lote/detalhe/214625", "2115")</f>
      </c>
      <c r="B206" s="4" t="s">
        <f>=HYPERLINK("https://leilaoonline.net/lote/detalhe/214625", "Auto clave")</f>
      </c>
      <c r="C206" s="4" t="inlineStr">
        <is>
          <t>Não vendido</t>
        </is>
      </c>
      <c r="D206" s="4" t="inlineStr">
        <is>
          <t>0</t>
        </is>
      </c>
      <c r="E206" s="5" t="inlineStr">
        <is>
          <t>450,00</t>
        </is>
      </c>
      <c r="F206" s="4" t="inlineStr">
        <is>
          <t>50.00</t>
        </is>
      </c>
    </row>
    <row collapsed="false" customFormat="false" customHeight="false" hidden="false" ht="12.1" outlineLevel="0" r="207">
      <c r="A207" s="5" t="s">
        <f>=HYPERLINK("https://leilaoonline.net/lote/detalhe/214626", "2117")</f>
      </c>
      <c r="B207" s="4" t="s">
        <f>=HYPERLINK("https://leilaoonline.net/lote/detalhe/214626", "Esteira elétrica")</f>
      </c>
      <c r="C207" s="4" t="inlineStr">
        <is>
          <t>Não vendido</t>
        </is>
      </c>
      <c r="D207" s="4" t="inlineStr">
        <is>
          <t>0</t>
        </is>
      </c>
      <c r="E207" s="5" t="inlineStr">
        <is>
          <t>500,00</t>
        </is>
      </c>
      <c r="F207" s="4" t="inlineStr">
        <is>
          <t>50.00</t>
        </is>
      </c>
    </row>
    <row collapsed="false" customFormat="false" customHeight="false" hidden="false" ht="12.1" outlineLevel="0" r="208">
      <c r="A208" s="5" t="s">
        <f>=HYPERLINK("https://leilaoonline.net/lote/detalhe/214640", "2121")</f>
      </c>
      <c r="B208" s="4" t="s">
        <f>=HYPERLINK("https://leilaoonline.net/lote/detalhe/214640", " Rádio")</f>
      </c>
      <c r="C208" s="4" t="inlineStr">
        <is>
          <t>Não vendido</t>
        </is>
      </c>
      <c r="D208" s="4" t="inlineStr">
        <is>
          <t>0</t>
        </is>
      </c>
      <c r="E208" s="5" t="inlineStr">
        <is>
          <t>200,00</t>
        </is>
      </c>
      <c r="F208" s="4" t="inlineStr">
        <is>
          <t>50.00</t>
        </is>
      </c>
    </row>
    <row collapsed="false" customFormat="false" customHeight="false" hidden="false" ht="12.1" outlineLevel="0" r="209">
      <c r="A209" s="5" t="s">
        <f>=HYPERLINK("https://leilaoonline.net/lote/detalhe/214644", "2122")</f>
      </c>
      <c r="B209" s="4" t="s">
        <f>=HYPERLINK("https://leilaoonline.net/lote/detalhe/214644", " Rádio")</f>
      </c>
      <c r="C209" s="4" t="inlineStr">
        <is>
          <t>Não vendido</t>
        </is>
      </c>
      <c r="D209" s="4" t="inlineStr">
        <is>
          <t>0</t>
        </is>
      </c>
      <c r="E209" s="5" t="inlineStr">
        <is>
          <t>200,00</t>
        </is>
      </c>
      <c r="F209" s="4" t="inlineStr">
        <is>
          <t>50.00</t>
        </is>
      </c>
    </row>
    <row collapsed="false" customFormat="false" customHeight="false" hidden="false" ht="12.1" outlineLevel="0" r="210">
      <c r="A210" s="5" t="s">
        <f>=HYPERLINK("https://leilaoonline.net/lote/detalhe/214642", "2123")</f>
      </c>
      <c r="B210" s="4" t="s">
        <f>=HYPERLINK("https://leilaoonline.net/lote/detalhe/214642", " Rádio ")</f>
      </c>
      <c r="C210" s="4" t="inlineStr">
        <is>
          <t>Não vendido</t>
        </is>
      </c>
      <c r="D210" s="4" t="inlineStr">
        <is>
          <t>0</t>
        </is>
      </c>
      <c r="E210" s="5" t="inlineStr">
        <is>
          <t>200,00</t>
        </is>
      </c>
      <c r="F210" s="4" t="inlineStr">
        <is>
          <t>50.00</t>
        </is>
      </c>
    </row>
    <row collapsed="false" customFormat="false" customHeight="false" hidden="false" ht="12.1" outlineLevel="0" r="211">
      <c r="A211" s="5" t="s">
        <f>=HYPERLINK("https://leilaoonline.net/lote/detalhe/214645", "2124")</f>
      </c>
      <c r="B211" s="4" t="s">
        <f>=HYPERLINK("https://leilaoonline.net/lote/detalhe/214645", " 10 peças bombas para água com fonte 110v ou 220v")</f>
      </c>
      <c r="C211" s="4" t="inlineStr">
        <is>
          <t>Não vendido</t>
        </is>
      </c>
      <c r="D211" s="4" t="inlineStr">
        <is>
          <t>0</t>
        </is>
      </c>
      <c r="E211" s="5" t="inlineStr">
        <is>
          <t>700,00</t>
        </is>
      </c>
      <c r="F211" s="4" t="inlineStr">
        <is>
          <t>50.00</t>
        </is>
      </c>
    </row>
    <row collapsed="false" customFormat="false" customHeight="false" hidden="false" ht="12.1" outlineLevel="0" r="212">
      <c r="A212" s="5" t="s">
        <f>=HYPERLINK("https://leilaoonline.net/lote/detalhe/214643", "2127")</f>
      </c>
      <c r="B212" s="4" t="s">
        <f>=HYPERLINK("https://leilaoonline.net/lote/detalhe/214643", " Projetor de filmes 8mm ")</f>
      </c>
      <c r="C212" s="4" t="inlineStr">
        <is>
          <t>Não vendido</t>
        </is>
      </c>
      <c r="D212" s="4" t="inlineStr">
        <is>
          <t>0</t>
        </is>
      </c>
      <c r="E212" s="5" t="inlineStr">
        <is>
          <t>500,00</t>
        </is>
      </c>
      <c r="F212" s="4" t="inlineStr">
        <is>
          <t>50.00</t>
        </is>
      </c>
    </row>
    <row collapsed="false" customFormat="false" customHeight="false" hidden="false" ht="12.1" outlineLevel="0" r="213">
      <c r="A213" s="5" t="s">
        <f>=HYPERLINK("https://leilaoonline.net/lote/detalhe/214639", "2129")</f>
      </c>
      <c r="B213" s="4" t="s">
        <f>=HYPERLINK("https://leilaoonline.net/lote/detalhe/214639", " Autocrave")</f>
      </c>
      <c r="C213" s="4" t="inlineStr">
        <is>
          <t>Não vendido</t>
        </is>
      </c>
      <c r="D213" s="4" t="inlineStr">
        <is>
          <t>0</t>
        </is>
      </c>
      <c r="E213" s="5" t="inlineStr">
        <is>
          <t>500,00</t>
        </is>
      </c>
      <c r="F213" s="4" t="inlineStr">
        <is>
          <t>50.00</t>
        </is>
      </c>
    </row>
    <row collapsed="false" customFormat="false" customHeight="false" hidden="false" ht="12.1" outlineLevel="0" r="214">
      <c r="A214" s="5" t="s">
        <f>=HYPERLINK("https://leilaoonline.net/lote/detalhe/214641", "2130")</f>
      </c>
      <c r="B214" s="4" t="s">
        <f>=HYPERLINK("https://leilaoonline.net/lote/detalhe/214641", " Esteira")</f>
      </c>
      <c r="C214" s="4" t="inlineStr">
        <is>
          <t>Não vendido</t>
        </is>
      </c>
      <c r="D214" s="4" t="inlineStr">
        <is>
          <t>0</t>
        </is>
      </c>
      <c r="E214" s="5" t="inlineStr">
        <is>
          <t>500,00</t>
        </is>
      </c>
      <c r="F214" s="4" t="inlineStr">
        <is>
          <t>50.00</t>
        </is>
      </c>
    </row>
    <row collapsed="false" customFormat="false" customHeight="false" hidden="false" ht="12.1" outlineLevel="0" r="215">
      <c r="A215" s="5" t="s">
        <f>=HYPERLINK("https://leilaoonline.net/lote/detalhe/214638", "3003")</f>
      </c>
      <c r="B215" s="4" t="s">
        <f>=HYPERLINK("https://leilaoonline.net/lote/detalhe/214638", " Lote com Notebooks, placas mãe de notebooks e telas de notebook. Conforme relação de itens")</f>
      </c>
      <c r="C215" s="4" t="inlineStr">
        <is>
          <t>Não vendido</t>
        </is>
      </c>
      <c r="D215" s="4" t="inlineStr">
        <is>
          <t>0</t>
        </is>
      </c>
      <c r="E215" s="5" t="inlineStr">
        <is>
          <t>5.000,00</t>
        </is>
      </c>
      <c r="F215" s="4" t="inlineStr">
        <is>
          <t>200.00</t>
        </is>
      </c>
    </row>
    <row collapsed="false" customFormat="false" customHeight="false" hidden="false" ht="12.1" outlineLevel="0" r="216">
      <c r="A216" s="5" t="s">
        <f>=HYPERLINK("https://leilaoonline.net/lote/detalhe/214636", "3004")</f>
      </c>
      <c r="B216" s="4" t="s">
        <f>=HYPERLINK("https://leilaoonline.net/lote/detalhe/214636", " Lote de itens variados conforme relação.")</f>
      </c>
      <c r="C216" s="4" t="inlineStr">
        <is>
          <t>Não vendido</t>
        </is>
      </c>
      <c r="D216" s="4" t="inlineStr">
        <is>
          <t>0</t>
        </is>
      </c>
      <c r="E216" s="5" t="inlineStr">
        <is>
          <t>5.000,00</t>
        </is>
      </c>
      <c r="F216" s="4" t="inlineStr">
        <is>
          <t>200.00</t>
        </is>
      </c>
    </row>
    <row collapsed="false" customFormat="false" customHeight="false" hidden="false" ht="12.1" outlineLevel="0" r="217">
      <c r="A217" s="5" t="s">
        <f>=HYPERLINK("https://leilaoonline.net/lote/detalhe/214648", "3005")</f>
      </c>
      <c r="B217" s="4" t="s">
        <f>=HYPERLINK("https://leilaoonline.net/lote/detalhe/214648", " 1 Maquina de Costura Industrial Reta Bother, 1 Maquina de Costura de Braço Piffaf")</f>
      </c>
      <c r="C217" s="4" t="inlineStr">
        <is>
          <t>Não vendido</t>
        </is>
      </c>
      <c r="D217" s="4" t="inlineStr">
        <is>
          <t>0</t>
        </is>
      </c>
      <c r="E217" s="5" t="inlineStr">
        <is>
          <t>900,00</t>
        </is>
      </c>
      <c r="F217" s="4" t="inlineStr">
        <is>
          <t>150.00</t>
        </is>
      </c>
    </row>
    <row collapsed="false" customFormat="false" customHeight="false" hidden="false" ht="12.1" outlineLevel="0" r="218">
      <c r="A218" s="5" t="s">
        <f>=HYPERLINK("https://leilaoonline.net/lote/detalhe/214647", "3006")</f>
      </c>
      <c r="B218" s="4" t="s">
        <f>=HYPERLINK("https://leilaoonline.net/lote/detalhe/214647", " Lixadeira Para Acabamento Sapateiro 3 Pontas, Lixadeira Para Acabamento Sapateiro 6 Pontas e Compresseor Ferrari 24 l")</f>
      </c>
      <c r="C218" s="4" t="inlineStr">
        <is>
          <t>Não vendido</t>
        </is>
      </c>
      <c r="D218" s="4" t="inlineStr">
        <is>
          <t>0</t>
        </is>
      </c>
      <c r="E218" s="5" t="inlineStr">
        <is>
          <t>700,00</t>
        </is>
      </c>
      <c r="F218" s="4" t="inlineStr">
        <is>
          <t>150.00</t>
        </is>
      </c>
    </row>
    <row collapsed="false" customFormat="false" customHeight="false" hidden="false" ht="12.1" outlineLevel="0" r="219">
      <c r="A219" s="5" t="s">
        <f>=HYPERLINK("https://leilaoonline.net/lote/detalhe/214650", "3007")</f>
      </c>
      <c r="B219" s="4" t="s">
        <f>=HYPERLINK("https://leilaoonline.net/lote/detalhe/214650", " Forno Industrial Helmo a gás 350°")</f>
      </c>
      <c r="C219" s="4" t="inlineStr">
        <is>
          <t>Não vendido</t>
        </is>
      </c>
      <c r="D219" s="4" t="inlineStr">
        <is>
          <t>0</t>
        </is>
      </c>
      <c r="E219" s="5" t="inlineStr">
        <is>
          <t>900,00</t>
        </is>
      </c>
      <c r="F219" s="4" t="inlineStr">
        <is>
          <t>150.00</t>
        </is>
      </c>
    </row>
    <row collapsed="false" customFormat="false" customHeight="false" hidden="false" ht="12.1" outlineLevel="0" r="220">
      <c r="A220" s="5" t="s">
        <f>=HYPERLINK("https://leilaoonline.net/lote/detalhe/214651", "3008")</f>
      </c>
      <c r="B220" s="4" t="s">
        <f>=HYPERLINK("https://leilaoonline.net/lote/detalhe/214651", " Rampa de Madeira Para Treinamento de Fisioterapia com 3 degraus")</f>
      </c>
      <c r="C220" s="4" t="inlineStr">
        <is>
          <t>Não vendido</t>
        </is>
      </c>
      <c r="D220" s="4" t="inlineStr">
        <is>
          <t>0</t>
        </is>
      </c>
      <c r="E220" s="5" t="inlineStr">
        <is>
          <t>700,00</t>
        </is>
      </c>
      <c r="F220" s="4" t="inlineStr">
        <is>
          <t>150.00</t>
        </is>
      </c>
    </row>
    <row collapsed="false" customFormat="false" customHeight="false" hidden="false" ht="12.1" outlineLevel="0" r="221">
      <c r="A221" s="5" t="s">
        <f>=HYPERLINK("https://leilaoonline.net/lote/detalhe/214646", "3009")</f>
      </c>
      <c r="B221" s="4" t="s">
        <f>=HYPERLINK("https://leilaoonline.net/lote/detalhe/214646", " 2 Cadeiras de Rodas Infantil e 1 Cadeira de Rodas Adulto")</f>
      </c>
      <c r="C221" s="4" t="inlineStr">
        <is>
          <t>Não vendido</t>
        </is>
      </c>
      <c r="D221" s="4" t="inlineStr">
        <is>
          <t>0</t>
        </is>
      </c>
      <c r="E221" s="5" t="inlineStr">
        <is>
          <t>1.500,00</t>
        </is>
      </c>
      <c r="F221" s="4" t="inlineStr">
        <is>
          <t>150.00</t>
        </is>
      </c>
    </row>
    <row collapsed="false" customFormat="false" customHeight="false" hidden="false" ht="12.1" outlineLevel="0" r="222">
      <c r="A222" s="5" t="s">
        <f>=HYPERLINK("https://leilaoonline.net/lote/detalhe/214653", "5002")</f>
      </c>
      <c r="B222" s="4" t="s">
        <f>=HYPERLINK("https://leilaoonline.net/lote/detalhe/214653", " APROX. 670 KG DE TIRAS, GUIAS, PERFIS E MAIS. CONFORME ESPECIFICAÇÔES")</f>
      </c>
      <c r="C222" s="4" t="inlineStr">
        <is>
          <t>Não vendido</t>
        </is>
      </c>
      <c r="D222" s="4" t="inlineStr">
        <is>
          <t>0</t>
        </is>
      </c>
      <c r="E222" s="5" t="inlineStr">
        <is>
          <t>1.800,00</t>
        </is>
      </c>
      <c r="F222" s="4" t="inlineStr">
        <is>
          <t>200.00</t>
        </is>
      </c>
    </row>
    <row collapsed="false" customFormat="false" customHeight="false" hidden="false" ht="12.1" outlineLevel="0" r="223">
      <c r="A223" s="5" t="s">
        <f>=HYPERLINK("https://leilaoonline.net/lote/detalhe/214699", "5003")</f>
      </c>
      <c r="B223" s="4" t="s">
        <f>=HYPERLINK("https://leilaoonline.net/lote/detalhe/214699", " Cristo esculpido em madeira")</f>
      </c>
      <c r="C223" s="4" t="inlineStr">
        <is>
          <t>Não vendido</t>
        </is>
      </c>
      <c r="D223" s="4" t="inlineStr">
        <is>
          <t>0</t>
        </is>
      </c>
      <c r="E223" s="5" t="inlineStr">
        <is>
          <t>800,00</t>
        </is>
      </c>
      <c r="F223" s="4" t="inlineStr">
        <is>
          <t>100.00</t>
        </is>
      </c>
    </row>
    <row collapsed="false" customFormat="false" customHeight="false" hidden="false" ht="12.1" outlineLevel="0" r="224">
      <c r="A224" s="5" t="s">
        <f>=HYPERLINK("https://leilaoonline.net/lote/detalhe/214685", "5005")</f>
      </c>
      <c r="B224" s="4" t="s">
        <f>=HYPERLINK("https://leilaoonline.net/lote/detalhe/214685", " Mesa centenária em Imbuia")</f>
      </c>
      <c r="C224" s="4" t="inlineStr">
        <is>
          <t>Não vendido</t>
        </is>
      </c>
      <c r="D224" s="4" t="inlineStr">
        <is>
          <t>0</t>
        </is>
      </c>
      <c r="E224" s="5" t="inlineStr">
        <is>
          <t>1.800,00</t>
        </is>
      </c>
      <c r="F224" s="4" t="inlineStr">
        <is>
          <t>150.00</t>
        </is>
      </c>
    </row>
    <row collapsed="false" customFormat="false" customHeight="false" hidden="false" ht="12.1" outlineLevel="0" r="225">
      <c r="A225" s="5" t="s">
        <f>=HYPERLINK("https://leilaoonline.net/lote/detalhe/214686", "5006")</f>
      </c>
      <c r="B225" s="4" t="s">
        <f>=HYPERLINK("https://leilaoonline.net/lote/detalhe/214686", " Mesa de dormente com dois bancos")</f>
      </c>
      <c r="C225" s="4" t="inlineStr">
        <is>
          <t>Não vendido</t>
        </is>
      </c>
      <c r="D225" s="4" t="inlineStr">
        <is>
          <t>0</t>
        </is>
      </c>
      <c r="E225" s="5" t="inlineStr">
        <is>
          <t>1.500,00</t>
        </is>
      </c>
      <c r="F225" s="4" t="inlineStr">
        <is>
          <t>150.00</t>
        </is>
      </c>
    </row>
    <row collapsed="false" customFormat="false" customHeight="false" hidden="false" ht="12.1" outlineLevel="0" r="226">
      <c r="A226" s="5" t="s">
        <f>=HYPERLINK("https://leilaoonline.net/lote/detalhe/214695", "5007")</f>
      </c>
      <c r="B226" s="4" t="s">
        <f>=HYPERLINK("https://leilaoonline.net/lote/detalhe/214695", " 02 Balanças de sacaria com os pesos")</f>
      </c>
      <c r="C226" s="4" t="inlineStr">
        <is>
          <t>Não vendido</t>
        </is>
      </c>
      <c r="D226" s="4" t="inlineStr">
        <is>
          <t>0</t>
        </is>
      </c>
      <c r="E226" s="5" t="inlineStr">
        <is>
          <t>900,00</t>
        </is>
      </c>
      <c r="F226" s="4" t="inlineStr">
        <is>
          <t>100.00</t>
        </is>
      </c>
    </row>
    <row collapsed="false" customFormat="false" customHeight="false" hidden="false" ht="12.1" outlineLevel="0" r="227">
      <c r="A227" s="5" t="s">
        <f>=HYPERLINK("https://leilaoonline.net/lote/detalhe/214692", "5008")</f>
      </c>
      <c r="B227" s="4" t="s">
        <f>=HYPERLINK("https://leilaoonline.net/lote/detalhe/214692", " 05 Moedores fixados em madeira de lei. Sendo 3 maiores e 2 menores")</f>
      </c>
      <c r="C227" s="4" t="inlineStr">
        <is>
          <t>Não vendido</t>
        </is>
      </c>
      <c r="D227" s="4" t="inlineStr">
        <is>
          <t>0</t>
        </is>
      </c>
      <c r="E227" s="5" t="inlineStr">
        <is>
          <t>900,00</t>
        </is>
      </c>
      <c r="F227" s="4" t="inlineStr">
        <is>
          <t>100.00</t>
        </is>
      </c>
    </row>
    <row collapsed="false" customFormat="false" customHeight="false" hidden="false" ht="12.1" outlineLevel="0" r="228">
      <c r="A228" s="5" t="s">
        <f>=HYPERLINK("https://leilaoonline.net/lote/detalhe/214689", "5009")</f>
      </c>
      <c r="B228" s="4" t="s">
        <f>=HYPERLINK("https://leilaoonline.net/lote/detalhe/214689", " Balcão  em madeira de cruzeta, tampo móvel de azulejo cor azul marinho (A)")</f>
      </c>
      <c r="C228" s="4" t="inlineStr">
        <is>
          <t>Não vendido</t>
        </is>
      </c>
      <c r="D228" s="4" t="inlineStr">
        <is>
          <t>0</t>
        </is>
      </c>
      <c r="E228" s="5" t="inlineStr">
        <is>
          <t>900,00</t>
        </is>
      </c>
      <c r="F228" s="4" t="inlineStr">
        <is>
          <t>100.00</t>
        </is>
      </c>
    </row>
    <row collapsed="false" customFormat="false" customHeight="false" hidden="false" ht="12.1" outlineLevel="0" r="229">
      <c r="A229" s="5" t="s">
        <f>=HYPERLINK("https://leilaoonline.net/lote/detalhe/214687", "5010")</f>
      </c>
      <c r="B229" s="4" t="s">
        <f>=HYPERLINK("https://leilaoonline.net/lote/detalhe/214687", " Balcão  em madeira de cruzeta, tampo móvel de azulejo cor azul marinho (B)")</f>
      </c>
      <c r="C229" s="4" t="inlineStr">
        <is>
          <t>Não vendido</t>
        </is>
      </c>
      <c r="D229" s="4" t="inlineStr">
        <is>
          <t>0</t>
        </is>
      </c>
      <c r="E229" s="5" t="inlineStr">
        <is>
          <t>900,00</t>
        </is>
      </c>
      <c r="F229" s="4" t="inlineStr">
        <is>
          <t>100.00</t>
        </is>
      </c>
    </row>
    <row collapsed="false" customFormat="false" customHeight="false" hidden="false" ht="12.1" outlineLevel="0" r="230">
      <c r="A230" s="5" t="s">
        <f>=HYPERLINK("https://leilaoonline.net/lote/detalhe/214696", "5011")</f>
      </c>
      <c r="B230" s="4" t="s">
        <f>=HYPERLINK("https://leilaoonline.net/lote/detalhe/214696", " Balcão  em madeira de cruzeta, tampo móvel de azulejo cor azul marinho (C) ")</f>
      </c>
      <c r="C230" s="4" t="inlineStr">
        <is>
          <t>Não vendido</t>
        </is>
      </c>
      <c r="D230" s="4" t="inlineStr">
        <is>
          <t>0</t>
        </is>
      </c>
      <c r="E230" s="5" t="inlineStr">
        <is>
          <t>900,00</t>
        </is>
      </c>
      <c r="F230" s="4" t="inlineStr">
        <is>
          <t>100.00</t>
        </is>
      </c>
    </row>
    <row collapsed="false" customFormat="false" customHeight="false" hidden="false" ht="12.1" outlineLevel="0" r="231">
      <c r="A231" s="5" t="s">
        <f>=HYPERLINK("https://leilaoonline.net/lote/detalhe/214690", "5012")</f>
      </c>
      <c r="B231" s="4" t="s">
        <f>=HYPERLINK("https://leilaoonline.net/lote/detalhe/214690", " Balcão  em madeira de cruzeta, tampo móvel de azulejo cor azul marinho (D)")</f>
      </c>
      <c r="C231" s="4" t="inlineStr">
        <is>
          <t>Não vendido</t>
        </is>
      </c>
      <c r="D231" s="4" t="inlineStr">
        <is>
          <t>0</t>
        </is>
      </c>
      <c r="E231" s="5" t="inlineStr">
        <is>
          <t>900,00</t>
        </is>
      </c>
      <c r="F231" s="4" t="inlineStr">
        <is>
          <t>100.00</t>
        </is>
      </c>
    </row>
    <row collapsed="false" customFormat="false" customHeight="false" hidden="false" ht="12.1" outlineLevel="0" r="232">
      <c r="A232" s="5" t="s">
        <f>=HYPERLINK("https://leilaoonline.net/lote/detalhe/214681", "5013")</f>
      </c>
      <c r="B232" s="4" t="s">
        <f>=HYPERLINK("https://leilaoonline.net/lote/detalhe/214681", " Balcão  em madeira de cruzeta, tampo móvel de azulejo cor azul marinho (E)")</f>
      </c>
      <c r="C232" s="4" t="inlineStr">
        <is>
          <t>Não vendido</t>
        </is>
      </c>
      <c r="D232" s="4" t="inlineStr">
        <is>
          <t>0</t>
        </is>
      </c>
      <c r="E232" s="5" t="inlineStr">
        <is>
          <t>900,00</t>
        </is>
      </c>
      <c r="F232" s="4" t="inlineStr">
        <is>
          <t>100.00</t>
        </is>
      </c>
    </row>
    <row collapsed="false" customFormat="false" customHeight="false" hidden="false" ht="12.1" outlineLevel="0" r="233">
      <c r="A233" s="5" t="s">
        <f>=HYPERLINK("https://leilaoonline.net/lote/detalhe/214691", "5014")</f>
      </c>
      <c r="B233" s="4" t="s">
        <f>=HYPERLINK("https://leilaoonline.net/lote/detalhe/214691", " Balcão  em madeira de cruzeta, tampo móvel de azulejo cor azul marinho (F)")</f>
      </c>
      <c r="C233" s="4" t="inlineStr">
        <is>
          <t>Não vendido</t>
        </is>
      </c>
      <c r="D233" s="4" t="inlineStr">
        <is>
          <t>0</t>
        </is>
      </c>
      <c r="E233" s="5" t="inlineStr">
        <is>
          <t>900,00</t>
        </is>
      </c>
      <c r="F233" s="4" t="inlineStr">
        <is>
          <t>100.00</t>
        </is>
      </c>
    </row>
    <row collapsed="false" customFormat="false" customHeight="false" hidden="false" ht="12.1" outlineLevel="0" r="234">
      <c r="A234" s="5" t="s">
        <f>=HYPERLINK("https://leilaoonline.net/lote/detalhe/214694", "5015")</f>
      </c>
      <c r="B234" s="4" t="s">
        <f>=HYPERLINK("https://leilaoonline.net/lote/detalhe/214694", " Balança vermelha grande")</f>
      </c>
      <c r="C234" s="4" t="inlineStr">
        <is>
          <t>Não vendido</t>
        </is>
      </c>
      <c r="D234" s="4" t="inlineStr">
        <is>
          <t>0</t>
        </is>
      </c>
      <c r="E234" s="5" t="inlineStr">
        <is>
          <t>700,00</t>
        </is>
      </c>
      <c r="F234" s="4" t="inlineStr">
        <is>
          <t>100.00</t>
        </is>
      </c>
    </row>
    <row collapsed="false" customFormat="false" customHeight="false" hidden="false" ht="12.1" outlineLevel="0" r="235">
      <c r="A235" s="5" t="s">
        <f>=HYPERLINK("https://leilaoonline.net/lote/detalhe/214698", "5016")</f>
      </c>
      <c r="B235" s="4" t="s">
        <f>=HYPERLINK("https://leilaoonline.net/lote/detalhe/214698", " Balança marrom tam.medio")</f>
      </c>
      <c r="C235" s="4" t="inlineStr">
        <is>
          <t>Não vendido</t>
        </is>
      </c>
      <c r="D235" s="4" t="inlineStr">
        <is>
          <t>0</t>
        </is>
      </c>
      <c r="E235" s="5" t="inlineStr">
        <is>
          <t>700,00</t>
        </is>
      </c>
      <c r="F235" s="4" t="inlineStr">
        <is>
          <t>100.00</t>
        </is>
      </c>
    </row>
    <row collapsed="false" customFormat="false" customHeight="false" hidden="false" ht="12.1" outlineLevel="0" r="236">
      <c r="A236" s="5" t="s">
        <f>=HYPERLINK("https://leilaoonline.net/lote/detalhe/214693", "5017")</f>
      </c>
      <c r="B236" s="4" t="s">
        <f>=HYPERLINK("https://leilaoonline.net/lote/detalhe/214693", " Balança vermelha tam.medio")</f>
      </c>
      <c r="C236" s="4" t="inlineStr">
        <is>
          <t>Não vendido</t>
        </is>
      </c>
      <c r="D236" s="4" t="inlineStr">
        <is>
          <t>0</t>
        </is>
      </c>
      <c r="E236" s="5" t="inlineStr">
        <is>
          <t>700,00</t>
        </is>
      </c>
      <c r="F236" s="4" t="inlineStr">
        <is>
          <t>100.00</t>
        </is>
      </c>
    </row>
    <row collapsed="false" customFormat="false" customHeight="false" hidden="false" ht="12.1" outlineLevel="0" r="237">
      <c r="A237" s="5" t="s">
        <f>=HYPERLINK("https://leilaoonline.net/lote/detalhe/214701", "5018")</f>
      </c>
      <c r="B237" s="4" t="s">
        <f>=HYPERLINK("https://leilaoonline.net/lote/detalhe/214701", " Torradores de café (2 unidades)")</f>
      </c>
      <c r="C237" s="4" t="inlineStr">
        <is>
          <t>Não vendido</t>
        </is>
      </c>
      <c r="D237" s="4" t="inlineStr">
        <is>
          <t>0</t>
        </is>
      </c>
      <c r="E237" s="5" t="inlineStr">
        <is>
          <t>400,00</t>
        </is>
      </c>
      <c r="F237" s="4" t="inlineStr">
        <is>
          <t>100.00</t>
        </is>
      </c>
    </row>
    <row collapsed="false" customFormat="false" customHeight="false" hidden="false" ht="12.1" outlineLevel="0" r="238">
      <c r="A238" s="5" t="s">
        <f>=HYPERLINK("https://leilaoonline.net/lote/detalhe/214674", "5022")</f>
      </c>
      <c r="B238" s="4" t="s">
        <f>=HYPERLINK("https://leilaoonline.net/lote/detalhe/214674", " BARRIL DE CARVALHO DE 200 LITROS. CHEIOS DE CACHAÇA ENVELHECIDA A 4 ANOS")</f>
      </c>
      <c r="C238" s="4" t="inlineStr">
        <is>
          <t>Não vendido</t>
        </is>
      </c>
      <c r="D238" s="4" t="inlineStr">
        <is>
          <t>0</t>
        </is>
      </c>
      <c r="E238" s="5" t="inlineStr">
        <is>
          <t>7.000,00</t>
        </is>
      </c>
      <c r="F238" s="4" t="inlineStr">
        <is>
          <t>200.00</t>
        </is>
      </c>
    </row>
    <row collapsed="false" customFormat="false" customHeight="false" hidden="false" ht="12.1" outlineLevel="0" r="239">
      <c r="A239" s="5" t="s">
        <f>=HYPERLINK("https://leilaoonline.net/lote/detalhe/214673", "5023")</f>
      </c>
      <c r="B239" s="4" t="s">
        <f>=HYPERLINK("https://leilaoonline.net/lote/detalhe/214673", " BARRIL DE CARVALHO DE 200 LITROS. CHEIOS DE CACHAÇA ENVELHECIDA A 4 ANOS")</f>
      </c>
      <c r="C239" s="4" t="inlineStr">
        <is>
          <t>Não vendido</t>
        </is>
      </c>
      <c r="D239" s="4" t="inlineStr">
        <is>
          <t>0</t>
        </is>
      </c>
      <c r="E239" s="5" t="inlineStr">
        <is>
          <t>5.000,00</t>
        </is>
      </c>
      <c r="F239" s="4" t="inlineStr">
        <is>
          <t>200.00</t>
        </is>
      </c>
    </row>
    <row collapsed="false" customFormat="false" customHeight="false" hidden="false" ht="12.1" outlineLevel="0" r="240">
      <c r="A240" s="5" t="s">
        <f>=HYPERLINK("https://leilaoonline.net/lote/detalhe/214700", "5026")</f>
      </c>
      <c r="B240" s="4" t="s">
        <f>=HYPERLINK("https://leilaoonline.net/lote/detalhe/214700", " Pilão sem a mão")</f>
      </c>
      <c r="C240" s="4" t="inlineStr">
        <is>
          <t>Não vendido</t>
        </is>
      </c>
      <c r="D240" s="4" t="inlineStr">
        <is>
          <t>0</t>
        </is>
      </c>
      <c r="E240" s="5" t="inlineStr">
        <is>
          <t>400,00</t>
        </is>
      </c>
      <c r="F240" s="4" t="inlineStr">
        <is>
          <t>100.00</t>
        </is>
      </c>
    </row>
    <row collapsed="false" customFormat="false" customHeight="false" hidden="false" ht="12.1" outlineLevel="0" r="241">
      <c r="A241" s="5" t="s">
        <f>=HYPERLINK("https://leilaoonline.net/lote/detalhe/214684", "5027")</f>
      </c>
      <c r="B241" s="4" t="s">
        <f>=HYPERLINK("https://leilaoonline.net/lote/detalhe/214684", " Armário em madeira. Usado")</f>
      </c>
      <c r="C241" s="4" t="inlineStr">
        <is>
          <t>Não vendido</t>
        </is>
      </c>
      <c r="D241" s="4" t="inlineStr">
        <is>
          <t>0</t>
        </is>
      </c>
      <c r="E241" s="5" t="inlineStr">
        <is>
          <t>800,00</t>
        </is>
      </c>
      <c r="F241" s="4" t="inlineStr">
        <is>
          <t>100.00</t>
        </is>
      </c>
    </row>
    <row collapsed="false" customFormat="false" customHeight="false" hidden="false" ht="12.1" outlineLevel="0" r="242">
      <c r="A242" s="5" t="s">
        <f>=HYPERLINK("https://leilaoonline.net/lote/detalhe/214697", "5029")</f>
      </c>
      <c r="B242" s="4" t="s">
        <f>=HYPERLINK("https://leilaoonline.net/lote/detalhe/214697", " Arado")</f>
      </c>
      <c r="C242" s="4" t="inlineStr">
        <is>
          <t>Não vendido</t>
        </is>
      </c>
      <c r="D242" s="4" t="inlineStr">
        <is>
          <t>0</t>
        </is>
      </c>
      <c r="E242" s="5" t="inlineStr">
        <is>
          <t>800,00</t>
        </is>
      </c>
      <c r="F242" s="4" t="inlineStr">
        <is>
          <t>100.00</t>
        </is>
      </c>
    </row>
    <row collapsed="false" customFormat="false" customHeight="false" hidden="false" ht="12.1" outlineLevel="0" r="243">
      <c r="A243" s="5" t="s">
        <f>=HYPERLINK("https://leilaoonline.net/lote/detalhe/214688", "5030")</f>
      </c>
      <c r="B243" s="4" t="s">
        <f>=HYPERLINK("https://leilaoonline.net/lote/detalhe/214688", " Barril para decoração")</f>
      </c>
      <c r="C243" s="4" t="inlineStr">
        <is>
          <t>Não vendido</t>
        </is>
      </c>
      <c r="D243" s="4" t="inlineStr">
        <is>
          <t>0</t>
        </is>
      </c>
      <c r="E243" s="5" t="inlineStr">
        <is>
          <t>400,00</t>
        </is>
      </c>
      <c r="F243" s="4" t="inlineStr">
        <is>
          <t>100.00</t>
        </is>
      </c>
    </row>
    <row collapsed="false" customFormat="false" customHeight="false" hidden="false" ht="12.1" outlineLevel="0" r="244">
      <c r="A244" s="5" t="s">
        <f>=HYPERLINK("https://leilaoonline.net/lote/detalhe/214683", "5035")</f>
      </c>
      <c r="B244" s="4" t="s">
        <f>=HYPERLINK("https://leilaoonline.net/lote/detalhe/214683", "Chaise de Rafis indonésia. Usada (A)")</f>
      </c>
      <c r="C244" s="4" t="inlineStr">
        <is>
          <t>Não vendido</t>
        </is>
      </c>
      <c r="D244" s="4" t="inlineStr">
        <is>
          <t>0</t>
        </is>
      </c>
      <c r="E244" s="5" t="inlineStr">
        <is>
          <t>600,00</t>
        </is>
      </c>
      <c r="F244" s="4" t="inlineStr">
        <is>
          <t>100.00</t>
        </is>
      </c>
    </row>
    <row collapsed="false" customFormat="false" customHeight="false" hidden="false" ht="12.1" outlineLevel="0" r="245">
      <c r="A245" s="5" t="s">
        <f>=HYPERLINK("https://leilaoonline.net/lote/detalhe/214703", "5036")</f>
      </c>
      <c r="B245" s="4" t="s">
        <f>=HYPERLINK("https://leilaoonline.net/lote/detalhe/214703", "Chaise de Rafis indonésia. Usada (B)")</f>
      </c>
      <c r="C245" s="4" t="inlineStr">
        <is>
          <t>Não vendido</t>
        </is>
      </c>
      <c r="D245" s="4" t="inlineStr">
        <is>
          <t>0</t>
        </is>
      </c>
      <c r="E245" s="5" t="inlineStr">
        <is>
          <t>600,00</t>
        </is>
      </c>
      <c r="F245" s="4" t="inlineStr">
        <is>
          <t>100.00</t>
        </is>
      </c>
    </row>
    <row collapsed="false" customFormat="false" customHeight="false" hidden="false" ht="12.1" outlineLevel="0" r="246">
      <c r="A246" s="5" t="s">
        <f>=HYPERLINK("https://leilaoonline.net/lote/detalhe/214682", "5038")</f>
      </c>
      <c r="B246" s="4" t="s">
        <f>=HYPERLINK("https://leilaoonline.net/lote/detalhe/214682", " Lustre antigo em metal")</f>
      </c>
      <c r="C246" s="4" t="inlineStr">
        <is>
          <t>Não vendido</t>
        </is>
      </c>
      <c r="D246" s="4" t="inlineStr">
        <is>
          <t>0</t>
        </is>
      </c>
      <c r="E246" s="5" t="inlineStr">
        <is>
          <t>800,00</t>
        </is>
      </c>
      <c r="F246" s="4" t="inlineStr">
        <is>
          <t>100.00</t>
        </is>
      </c>
    </row>
    <row collapsed="false" customFormat="false" customHeight="false" hidden="false" ht="12.1" outlineLevel="0" r="247">
      <c r="A247" s="5" t="s">
        <f>=HYPERLINK("https://leilaoonline.net/lote/detalhe/214702", "5039")</f>
      </c>
      <c r="B247" s="4" t="s">
        <f>=HYPERLINK("https://leilaoonline.net/lote/detalhe/214702", " Carteira escolar antiga")</f>
      </c>
      <c r="C247" s="4" t="inlineStr">
        <is>
          <t>Não vendido</t>
        </is>
      </c>
      <c r="D247" s="4" t="inlineStr">
        <is>
          <t>0</t>
        </is>
      </c>
      <c r="E247" s="5" t="inlineStr">
        <is>
          <t>400,00</t>
        </is>
      </c>
      <c r="F247" s="4" t="inlineStr">
        <is>
          <t>100.00</t>
        </is>
      </c>
    </row>
    <row collapsed="false" customFormat="false" customHeight="false" hidden="false" ht="12.1" outlineLevel="0" r="248">
      <c r="A248" s="5" t="s">
        <f>=HYPERLINK("https://leilaoonline.net/lote/detalhe/214759", "5040")</f>
      </c>
      <c r="B248" s="4" t="s">
        <f>=HYPERLINK("https://leilaoonline.net/lote/detalhe/214759", " Máquina Vigorelli. Funcionando")</f>
      </c>
      <c r="C248" s="4" t="inlineStr">
        <is>
          <t>Não vendido</t>
        </is>
      </c>
      <c r="D248" s="4" t="inlineStr">
        <is>
          <t>0</t>
        </is>
      </c>
      <c r="E248" s="5" t="inlineStr">
        <is>
          <t>650,00</t>
        </is>
      </c>
      <c r="F248" s="4" t="inlineStr">
        <is>
          <t>50.00</t>
        </is>
      </c>
    </row>
    <row collapsed="false" customFormat="false" customHeight="false" hidden="false" ht="12.1" outlineLevel="0" r="249">
      <c r="A249" s="5" t="s">
        <f>=HYPERLINK("https://leilaoonline.net/lote/detalhe/214761", "5041")</f>
      </c>
      <c r="B249" s="4" t="s">
        <f>=HYPERLINK("https://leilaoonline.net/lote/detalhe/214761", " 04 Formas de tijolo comum")</f>
      </c>
      <c r="C249" s="4" t="inlineStr">
        <is>
          <t>Não vendido</t>
        </is>
      </c>
      <c r="D249" s="4" t="inlineStr">
        <is>
          <t>0</t>
        </is>
      </c>
      <c r="E249" s="5" t="inlineStr">
        <is>
          <t>300,00</t>
        </is>
      </c>
      <c r="F249" s="4" t="inlineStr">
        <is>
          <t>50.00</t>
        </is>
      </c>
    </row>
    <row collapsed="false" customFormat="false" customHeight="false" hidden="false" ht="12.1" outlineLevel="0" r="250">
      <c r="A250" s="5" t="s">
        <f>=HYPERLINK("https://leilaoonline.net/lote/detalhe/214755", "5042")</f>
      </c>
      <c r="B250" s="4" t="s">
        <f>=HYPERLINK("https://leilaoonline.net/lote/detalhe/214755", " Máquina escrever antiga")</f>
      </c>
      <c r="C250" s="4" t="inlineStr">
        <is>
          <t>Não vendido</t>
        </is>
      </c>
      <c r="D250" s="4" t="inlineStr">
        <is>
          <t>0</t>
        </is>
      </c>
      <c r="E250" s="5" t="inlineStr">
        <is>
          <t>150,00</t>
        </is>
      </c>
      <c r="F250" s="4" t="inlineStr">
        <is>
          <t>50.00</t>
        </is>
      </c>
    </row>
    <row collapsed="false" customFormat="false" customHeight="false" hidden="false" ht="12.1" outlineLevel="0" r="251">
      <c r="A251" s="5" t="s">
        <f>=HYPERLINK("https://leilaoonline.net/lote/detalhe/214763", "5043")</f>
      </c>
      <c r="B251" s="4" t="s">
        <f>=HYPERLINK("https://leilaoonline.net/lote/detalhe/214763", " Máquina escrever antiga")</f>
      </c>
      <c r="C251" s="4" t="inlineStr">
        <is>
          <t>Não vendido</t>
        </is>
      </c>
      <c r="D251" s="4" t="inlineStr">
        <is>
          <t>0</t>
        </is>
      </c>
      <c r="E251" s="5" t="inlineStr">
        <is>
          <t>150,00</t>
        </is>
      </c>
      <c r="F251" s="4" t="inlineStr">
        <is>
          <t>50.00</t>
        </is>
      </c>
    </row>
    <row collapsed="false" customFormat="false" customHeight="false" hidden="false" ht="12.1" outlineLevel="0" r="252">
      <c r="A252" s="5" t="s">
        <f>=HYPERLINK("https://leilaoonline.net/lote/detalhe/214764", "5044")</f>
      </c>
      <c r="B252" s="4" t="s">
        <f>=HYPERLINK("https://leilaoonline.net/lote/detalhe/214764", " Criado mudo em imbuia")</f>
      </c>
      <c r="C252" s="4" t="inlineStr">
        <is>
          <t>Não vendido</t>
        </is>
      </c>
      <c r="D252" s="4" t="inlineStr">
        <is>
          <t>0</t>
        </is>
      </c>
      <c r="E252" s="5" t="inlineStr">
        <is>
          <t>150,00</t>
        </is>
      </c>
      <c r="F252" s="4" t="inlineStr">
        <is>
          <t>50.00</t>
        </is>
      </c>
    </row>
    <row collapsed="false" customFormat="false" customHeight="false" hidden="false" ht="12.1" outlineLevel="0" r="253">
      <c r="A253" s="5" t="s">
        <f>=HYPERLINK("https://leilaoonline.net/lote/detalhe/214756", "5045")</f>
      </c>
      <c r="B253" s="4" t="s">
        <f>=HYPERLINK("https://leilaoonline.net/lote/detalhe/214756", " Par de criados mudos em Imbuia")</f>
      </c>
      <c r="C253" s="4" t="inlineStr">
        <is>
          <t>Não vendido</t>
        </is>
      </c>
      <c r="D253" s="4" t="inlineStr">
        <is>
          <t>0</t>
        </is>
      </c>
      <c r="E253" s="5" t="inlineStr">
        <is>
          <t>250,00</t>
        </is>
      </c>
      <c r="F253" s="4" t="inlineStr">
        <is>
          <t>50.00</t>
        </is>
      </c>
    </row>
    <row collapsed="false" customFormat="false" customHeight="false" hidden="false" ht="12.1" outlineLevel="0" r="254">
      <c r="A254" s="5" t="s">
        <f>=HYPERLINK("https://leilaoonline.net/lote/detalhe/214757", "5046")</f>
      </c>
      <c r="B254" s="4" t="s">
        <f>=HYPERLINK("https://leilaoonline.net/lote/detalhe/214757", " Quatro esculturas")</f>
      </c>
      <c r="C254" s="4" t="inlineStr">
        <is>
          <t>Não vendido</t>
        </is>
      </c>
      <c r="D254" s="4" t="inlineStr">
        <is>
          <t>0</t>
        </is>
      </c>
      <c r="E254" s="5" t="inlineStr">
        <is>
          <t>400,00</t>
        </is>
      </c>
      <c r="F254" s="4" t="inlineStr">
        <is>
          <t>50.00</t>
        </is>
      </c>
    </row>
    <row collapsed="false" customFormat="false" customHeight="false" hidden="false" ht="12.1" outlineLevel="0" r="255">
      <c r="A255" s="5" t="s">
        <f>=HYPERLINK("https://leilaoonline.net/lote/detalhe/214762", "5047")</f>
      </c>
      <c r="B255" s="4" t="s">
        <f>=HYPERLINK("https://leilaoonline.net/lote/detalhe/214762", " Rádio vitrola em Imbuia")</f>
      </c>
      <c r="C255" s="4" t="inlineStr">
        <is>
          <t>Não vendido</t>
        </is>
      </c>
      <c r="D255" s="4" t="inlineStr">
        <is>
          <t>0</t>
        </is>
      </c>
      <c r="E255" s="5" t="inlineStr">
        <is>
          <t>900,00</t>
        </is>
      </c>
      <c r="F255" s="4" t="inlineStr">
        <is>
          <t>50.00</t>
        </is>
      </c>
    </row>
    <row collapsed="false" customFormat="false" customHeight="false" hidden="false" ht="12.1" outlineLevel="0" r="256">
      <c r="A256" s="5" t="s">
        <f>=HYPERLINK("https://leilaoonline.net/lote/detalhe/214754", "5048")</f>
      </c>
      <c r="B256" s="4" t="s">
        <f>=HYPERLINK("https://leilaoonline.net/lote/detalhe/214754", " Rádio vitrola")</f>
      </c>
      <c r="C256" s="4" t="inlineStr">
        <is>
          <t>Não vendido</t>
        </is>
      </c>
      <c r="D256" s="4" t="inlineStr">
        <is>
          <t>0</t>
        </is>
      </c>
      <c r="E256" s="5" t="inlineStr">
        <is>
          <t>500,00</t>
        </is>
      </c>
      <c r="F256" s="4" t="inlineStr">
        <is>
          <t>50.00</t>
        </is>
      </c>
    </row>
    <row collapsed="false" customFormat="false" customHeight="false" hidden="false" ht="12.1" outlineLevel="0" r="257">
      <c r="A257" s="5" t="s">
        <f>=HYPERLINK("https://leilaoonline.net/lote/detalhe/214758", "5049")</f>
      </c>
      <c r="B257" s="4" t="s">
        <f>=HYPERLINK("https://leilaoonline.net/lote/detalhe/214758", " Mesa em imbuia com tampo de mármore. Medidas 75 x 90. Acompanha duas cadeiras em Imbuia")</f>
      </c>
      <c r="C257" s="4" t="inlineStr">
        <is>
          <t>Não vendido</t>
        </is>
      </c>
      <c r="D257" s="4" t="inlineStr">
        <is>
          <t>0</t>
        </is>
      </c>
      <c r="E257" s="5" t="inlineStr">
        <is>
          <t>750,00</t>
        </is>
      </c>
      <c r="F257" s="4" t="inlineStr">
        <is>
          <t>50.00</t>
        </is>
      </c>
    </row>
    <row collapsed="false" customFormat="false" customHeight="false" hidden="false" ht="12.1" outlineLevel="0" r="258">
      <c r="A258" s="5" t="s">
        <f>=HYPERLINK("https://leilaoonline.net/lote/detalhe/214760", "5050")</f>
      </c>
      <c r="B258" s="4" t="s">
        <f>=HYPERLINK("https://leilaoonline.net/lote/detalhe/214760", " Baú de madeira . Medidas 1,90 x 0,51 x 0,53")</f>
      </c>
      <c r="C258" s="4" t="inlineStr">
        <is>
          <t>Não vendido</t>
        </is>
      </c>
      <c r="D258" s="4" t="inlineStr">
        <is>
          <t>0</t>
        </is>
      </c>
      <c r="E258" s="5" t="inlineStr">
        <is>
          <t>500,00</t>
        </is>
      </c>
      <c r="F258" s="4" t="inlineStr">
        <is>
          <t>50.00</t>
        </is>
      </c>
    </row>
    <row collapsed="false" customFormat="false" customHeight="false" hidden="false" ht="12.1" outlineLevel="0" r="259">
      <c r="A259" s="5" t="s">
        <f>=HYPERLINK("https://leilaoonline.net/lote/detalhe/214750", "6001")</f>
      </c>
      <c r="B259" s="4" t="s">
        <f>=HYPERLINK("https://leilaoonline.net/lote/detalhe/214750", " Informática, Amperimetro, Cabos, Estabilizador, Fontes e mais. Veja Especificações.")</f>
      </c>
      <c r="C259" s="4" t="inlineStr">
        <is>
          <t>Não vendido</t>
        </is>
      </c>
      <c r="D259" s="4" t="inlineStr">
        <is>
          <t>0</t>
        </is>
      </c>
      <c r="E259" s="5" t="inlineStr">
        <is>
          <t>500,00</t>
        </is>
      </c>
      <c r="F259" s="4" t="inlineStr">
        <is>
          <t>50.00</t>
        </is>
      </c>
    </row>
    <row collapsed="false" customFormat="false" customHeight="false" hidden="false" ht="12.1" outlineLevel="0" r="260">
      <c r="A260" s="5" t="s">
        <f>=HYPERLINK("https://leilaoonline.net/lote/detalhe/214751", "6002")</f>
      </c>
      <c r="B260" s="4" t="s">
        <f>=HYPERLINK("https://leilaoonline.net/lote/detalhe/214751", " Parafusos e peças automotivas. Veja especificações")</f>
      </c>
      <c r="C260" s="4" t="inlineStr">
        <is>
          <t>Não vendido</t>
        </is>
      </c>
      <c r="D260" s="4" t="inlineStr">
        <is>
          <t>0</t>
        </is>
      </c>
      <c r="E260" s="5" t="inlineStr">
        <is>
          <t>500,00</t>
        </is>
      </c>
      <c r="F260" s="4" t="inlineStr">
        <is>
          <t>50.00</t>
        </is>
      </c>
    </row>
    <row collapsed="false" customFormat="false" customHeight="false" hidden="false" ht="12.1" outlineLevel="0" r="261">
      <c r="A261" s="5" t="s">
        <f>=HYPERLINK("https://leilaoonline.net/lote/detalhe/214749", "6003")</f>
      </c>
      <c r="B261" s="4" t="s">
        <f>=HYPERLINK("https://leilaoonline.net/lote/detalhe/214749", " Celulares antigos, Telefones, Máquinas Fotográficas, Rádio Relógios e mais. Veja especificações")</f>
      </c>
      <c r="C261" s="4" t="inlineStr">
        <is>
          <t>Não vendido</t>
        </is>
      </c>
      <c r="D261" s="4" t="inlineStr">
        <is>
          <t>0</t>
        </is>
      </c>
      <c r="E261" s="5" t="inlineStr">
        <is>
          <t>400,00</t>
        </is>
      </c>
      <c r="F261" s="4" t="inlineStr">
        <is>
          <t>50.00</t>
        </is>
      </c>
    </row>
    <row collapsed="false" customFormat="false" customHeight="false" hidden="false" ht="12.1" outlineLevel="0" r="262">
      <c r="A262" s="5" t="s">
        <f>=HYPERLINK("https://leilaoonline.net/lote/detalhe/214752", "6004")</f>
      </c>
      <c r="B262" s="4" t="s">
        <f>=HYPERLINK("https://leilaoonline.net/lote/detalhe/214752", " Tacógrafo Digital, Binóculos, Videocassete e mais. Veja especificações")</f>
      </c>
      <c r="C262" s="4" t="inlineStr">
        <is>
          <t>Não vendido</t>
        </is>
      </c>
      <c r="D262" s="4" t="inlineStr">
        <is>
          <t>0</t>
        </is>
      </c>
      <c r="E262" s="5" t="inlineStr">
        <is>
          <t>300,00</t>
        </is>
      </c>
      <c r="F262" s="4" t="inlineStr">
        <is>
          <t>50.00</t>
        </is>
      </c>
    </row>
    <row collapsed="false" customFormat="false" customHeight="false" hidden="false" ht="12.1" outlineLevel="0" r="263">
      <c r="A263" s="5" t="s">
        <f>=HYPERLINK("https://leilaoonline.net/lote/detalhe/214753", "6005")</f>
      </c>
      <c r="B263" s="4" t="s">
        <f>=HYPERLINK("https://leilaoonline.net/lote/detalhe/214753", " GPS GAMIN NUVI 7000  funcionando")</f>
      </c>
      <c r="C263" s="4" t="inlineStr">
        <is>
          <t>Não vendido</t>
        </is>
      </c>
      <c r="D263" s="4" t="inlineStr">
        <is>
          <t>0</t>
        </is>
      </c>
      <c r="E263" s="5" t="inlineStr">
        <is>
          <t>150,00</t>
        </is>
      </c>
      <c r="F263" s="4" t="inlineStr">
        <is>
          <t>50.00</t>
        </is>
      </c>
    </row>
    <row collapsed="false" customFormat="false" customHeight="false" hidden="false" ht="12.1" outlineLevel="0" r="264">
      <c r="A264" s="5" t="s">
        <f>=HYPERLINK("https://leilaoonline.net/lote/detalhe/214748", "6006")</f>
      </c>
      <c r="B264" s="4" t="s">
        <f>=HYPERLINK("https://leilaoonline.net/lote/detalhe/214748", " Bicicleta Ceci Originial ")</f>
      </c>
      <c r="C264" s="4" t="inlineStr">
        <is>
          <t>Não vendido</t>
        </is>
      </c>
      <c r="D264" s="4" t="inlineStr">
        <is>
          <t>0</t>
        </is>
      </c>
      <c r="E264" s="5" t="inlineStr">
        <is>
          <t>200,00</t>
        </is>
      </c>
      <c r="F264" s="4" t="inlineStr">
        <is>
          <t>50.00</t>
        </is>
      </c>
    </row>
    <row collapsed="false" customFormat="false" customHeight="false" hidden="false" ht="12.1" outlineLevel="0" r="265">
      <c r="A265" s="5" t="s">
        <f>=HYPERLINK("https://leilaoonline.net/lote/detalhe/214747", "6007")</f>
      </c>
      <c r="B265" s="4" t="s">
        <f>=HYPERLINK("https://leilaoonline.net/lote/detalhe/214747", " Master System II Compact completo")</f>
      </c>
      <c r="C265" s="4" t="inlineStr">
        <is>
          <t>Não vendido</t>
        </is>
      </c>
      <c r="D265" s="4" t="inlineStr">
        <is>
          <t>0</t>
        </is>
      </c>
      <c r="E265" s="5" t="inlineStr">
        <is>
          <t>300,00</t>
        </is>
      </c>
      <c r="F265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2026-08-13T08:22:07.00Z</dcterms:created>
  <dc:creator>Tellks Tecnologia</dc:creator>
  <cp:revision>0</cp:revision>
</cp:coreProperties>
</file>