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14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EMPILHADEIRAS, MOTORES, PRENSAS, CALANDRAS, BOMBAS, FILTROS E MAIS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06/02/2024 10:00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Guilherme O Rossi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=HYPERLINK("https://leilaoonline.net/lote/detalhe/212675", "001")</f>
      </c>
      <c r="B11" s="4" t="s">
        <f>=HYPERLINK("https://leilaoonline.net/lote/detalhe/212675", " Motor 200 cv GE 4 polos 1780 rpm 440 v")</f>
      </c>
      <c r="C11" s="4" t="inlineStr">
        <is>
          <t>Não vendido</t>
        </is>
      </c>
      <c r="D11" s="4" t="inlineStr">
        <is>
          <t>0</t>
        </is>
      </c>
      <c r="E11" s="5" t="inlineStr">
        <is>
          <t>7.000,00</t>
        </is>
      </c>
      <c r="F11" s="4" t="inlineStr">
        <is>
          <t>500.00</t>
        </is>
      </c>
    </row>
    <row collapsed="false" customFormat="false" customHeight="false" hidden="false" ht="12.1" outlineLevel="0" r="12">
      <c r="A12" s="5" t="s">
        <f>=HYPERLINK("https://leilaoonline.net/lote/detalhe/212673", "002")</f>
      </c>
      <c r="B12" s="4" t="s">
        <f>=HYPERLINK("https://leilaoonline.net/lote/detalhe/212673", " Painéis elétricos diversos: lote com 18 painéis contendo: Inversores, contactores, disjuntores e outros componentes elétricos, peso aproximado do lote: 900 kgs")</f>
      </c>
      <c r="C12" s="4" t="inlineStr">
        <is>
          <t>Não vendido</t>
        </is>
      </c>
      <c r="D12" s="4" t="inlineStr">
        <is>
          <t>0</t>
        </is>
      </c>
      <c r="E12" s="5" t="inlineStr">
        <is>
          <t>6.000,00</t>
        </is>
      </c>
      <c r="F12" s="4" t="inlineStr">
        <is>
          <t>500.00</t>
        </is>
      </c>
    </row>
    <row collapsed="false" customFormat="false" customHeight="false" hidden="false" ht="12.1" outlineLevel="0" r="13">
      <c r="A13" s="5" t="s">
        <f>=HYPERLINK("https://leilaoonline.net/lote/detalhe/212664", "003")</f>
      </c>
      <c r="B13" s="4" t="s">
        <f>=HYPERLINK("https://leilaoonline.net/lote/detalhe/212664", " Motor de indução ABB 50 KW ( TYPO DHL 160-4L) com refrigeração")</f>
      </c>
      <c r="C13" s="4" t="inlineStr">
        <is>
          <t>Não vendido</t>
        </is>
      </c>
      <c r="D13" s="4" t="inlineStr">
        <is>
          <t>0</t>
        </is>
      </c>
      <c r="E13" s="5" t="inlineStr">
        <is>
          <t>6.000,00</t>
        </is>
      </c>
      <c r="F13" s="4" t="inlineStr">
        <is>
          <t>500.00</t>
        </is>
      </c>
    </row>
    <row collapsed="false" customFormat="false" customHeight="false" hidden="false" ht="12.1" outlineLevel="0" r="14">
      <c r="A14" s="5" t="s">
        <f>=HYPERLINK("https://leilaoonline.net/lote/detalhe/212660", "005")</f>
      </c>
      <c r="B14" s="4" t="s">
        <f>=HYPERLINK("https://leilaoonline.net/lote/detalhe/212660", "[ VÍDEO ] 02 (duas) BOMBAS Helicoidal Nemo Netzsch 4” INOX")</f>
      </c>
      <c r="C14" s="4" t="inlineStr">
        <is>
          <t>Não vendido</t>
        </is>
      </c>
      <c r="D14" s="4" t="inlineStr">
        <is>
          <t>0</t>
        </is>
      </c>
      <c r="E14" s="5" t="inlineStr">
        <is>
          <t>4.000,00</t>
        </is>
      </c>
      <c r="F14" s="4" t="inlineStr">
        <is>
          <t>250.00</t>
        </is>
      </c>
    </row>
    <row collapsed="false" customFormat="false" customHeight="false" hidden="false" ht="12.1" outlineLevel="0" r="15">
      <c r="A15" s="5" t="s">
        <f>=HYPERLINK("https://leilaoonline.net/lote/detalhe/212731", "006")</f>
      </c>
      <c r="B15" s="4" t="s">
        <f>=HYPERLINK("https://leilaoonline.net/lote/detalhe/212731", "10 unidades - Portões ( NOVOS) de aço carbono com as seguintes medidas 2900x3530 metros cada.")</f>
      </c>
      <c r="C15" s="4" t="inlineStr">
        <is>
          <t>Não vendido</t>
        </is>
      </c>
      <c r="D15" s="4" t="inlineStr">
        <is>
          <t>0</t>
        </is>
      </c>
      <c r="E15" s="5" t="inlineStr">
        <is>
          <t>25.000,00</t>
        </is>
      </c>
      <c r="F15" s="4" t="inlineStr">
        <is>
          <t>500.00</t>
        </is>
      </c>
    </row>
    <row collapsed="false" customFormat="false" customHeight="false" hidden="false" ht="12.1" outlineLevel="0" r="16">
      <c r="A16" s="5" t="s">
        <f>=HYPERLINK("https://leilaoonline.net/lote/detalhe/212774", "007")</f>
      </c>
      <c r="B16" s="4" t="s">
        <f>=HYPERLINK("https://leilaoonline.net/lote/detalhe/212774", "[ VÍDEO ] FRESADORA ISO 30 COM DIGITAL BRIDGEPORT ")</f>
      </c>
      <c r="C16" s="4" t="inlineStr">
        <is>
          <t>Não vendido</t>
        </is>
      </c>
      <c r="D16" s="4" t="inlineStr">
        <is>
          <t>0</t>
        </is>
      </c>
      <c r="E16" s="5" t="inlineStr">
        <is>
          <t>35.000,00</t>
        </is>
      </c>
      <c r="F16" s="4" t="inlineStr">
        <is>
          <t>500.00</t>
        </is>
      </c>
    </row>
    <row collapsed="false" customFormat="false" customHeight="false" hidden="false" ht="12.1" outlineLevel="0" r="17">
      <c r="A17" s="5" t="s">
        <f>=HYPERLINK("https://leilaoonline.net/lote/detalhe/212732", "008")</f>
      </c>
      <c r="B17" s="4" t="s">
        <f>=HYPERLINK("https://leilaoonline.net/lote/detalhe/212732", "10 unidades - Portões ( NOVOS) de aço carbono com as seguintes medidas 2900x3530 metros cada.")</f>
      </c>
      <c r="C17" s="4" t="inlineStr">
        <is>
          <t>Não vendido</t>
        </is>
      </c>
      <c r="D17" s="4" t="inlineStr">
        <is>
          <t>0</t>
        </is>
      </c>
      <c r="E17" s="5" t="inlineStr">
        <is>
          <t>25.000,00</t>
        </is>
      </c>
      <c r="F17" s="4" t="inlineStr">
        <is>
          <t>500.00</t>
        </is>
      </c>
    </row>
    <row collapsed="false" customFormat="false" customHeight="false" hidden="false" ht="12.1" outlineLevel="0" r="18">
      <c r="A18" s="5" t="s">
        <f>=HYPERLINK("https://leilaoonline.net/lote/detalhe/212681", "009")</f>
      </c>
      <c r="B18" s="4" t="s">
        <f>=HYPERLINK("https://leilaoonline.net/lote/detalhe/212681", " CALDEIRA A ÓLEO AUTOMÁTICA")</f>
      </c>
      <c r="C18" s="4" t="inlineStr">
        <is>
          <t>Não vendido</t>
        </is>
      </c>
      <c r="D18" s="4" t="inlineStr">
        <is>
          <t>0</t>
        </is>
      </c>
      <c r="E18" s="5" t="inlineStr">
        <is>
          <t>29.000,00</t>
        </is>
      </c>
      <c r="F18" s="4" t="inlineStr">
        <is>
          <t>1000.00</t>
        </is>
      </c>
    </row>
    <row collapsed="false" customFormat="false" customHeight="false" hidden="false" ht="12.1" outlineLevel="0" r="19">
      <c r="A19" s="5" t="s">
        <f>=HYPERLINK("https://leilaoonline.net/lote/detalhe/212659", "010")</f>
      </c>
      <c r="B19" s="4" t="s">
        <f>=HYPERLINK("https://leilaoonline.net/lote/detalhe/212659", " Prensa 600 tons com 4 pistões hidráulico sem a unidade hidráulica")</f>
      </c>
      <c r="C19" s="4" t="inlineStr">
        <is>
          <t>Não vendido</t>
        </is>
      </c>
      <c r="D19" s="4" t="inlineStr">
        <is>
          <t>0</t>
        </is>
      </c>
      <c r="E19" s="5" t="inlineStr">
        <is>
          <t>30.000,00</t>
        </is>
      </c>
      <c r="F19" s="4" t="inlineStr">
        <is>
          <t>750.00</t>
        </is>
      </c>
    </row>
    <row collapsed="false" customFormat="false" customHeight="false" hidden="false" ht="12.1" outlineLevel="0" r="20">
      <c r="A20" s="5" t="s">
        <f>=HYPERLINK("https://leilaoonline.net/lote/detalhe/212653", "011")</f>
      </c>
      <c r="B20" s="4" t="s">
        <f>=HYPERLINK("https://leilaoonline.net/lote/detalhe/212653", " Tubeteira p papel Marca PAPER CONVERTING")</f>
      </c>
      <c r="C20" s="4" t="inlineStr">
        <is>
          <t>Não vendido</t>
        </is>
      </c>
      <c r="D20" s="4" t="inlineStr">
        <is>
          <t>0</t>
        </is>
      </c>
      <c r="E20" s="5" t="inlineStr">
        <is>
          <t>24.000,00</t>
        </is>
      </c>
      <c r="F20" s="4" t="inlineStr">
        <is>
          <t>500.00</t>
        </is>
      </c>
    </row>
    <row collapsed="false" customFormat="false" customHeight="false" hidden="false" ht="12.1" outlineLevel="0" r="21">
      <c r="A21" s="5" t="s">
        <f>=HYPERLINK("https://leilaoonline.net/lote/detalhe/212658", "012")</f>
      </c>
      <c r="B21" s="4" t="s">
        <f>=HYPERLINK("https://leilaoonline.net/lote/detalhe/212658", " Acumulador de LOG p/ 98 unidades de LOGs -  Largura 2800 mm - Altura aproximado 8 metros ; com motores e redutores")</f>
      </c>
      <c r="C21" s="4" t="inlineStr">
        <is>
          <t>Não vendido</t>
        </is>
      </c>
      <c r="D21" s="4" t="inlineStr">
        <is>
          <t>0</t>
        </is>
      </c>
      <c r="E21" s="5" t="inlineStr">
        <is>
          <t>15.000,00</t>
        </is>
      </c>
      <c r="F21" s="4" t="inlineStr">
        <is>
          <t>500.00</t>
        </is>
      </c>
    </row>
    <row collapsed="false" customFormat="false" customHeight="false" hidden="false" ht="12.1" outlineLevel="0" r="22">
      <c r="A22" s="5" t="s">
        <f>=HYPERLINK("https://leilaoonline.net/lote/detalhe/212676", "013")</f>
      </c>
      <c r="B22" s="4" t="s">
        <f>=HYPERLINK("https://leilaoonline.net/lote/detalhe/212676", " Refinador Cônico marca VOITH com rotor de INOX")</f>
      </c>
      <c r="C22" s="4" t="inlineStr">
        <is>
          <t>Não vendido</t>
        </is>
      </c>
      <c r="D22" s="4" t="inlineStr">
        <is>
          <t>0</t>
        </is>
      </c>
      <c r="E22" s="5" t="inlineStr">
        <is>
          <t>11.000,00</t>
        </is>
      </c>
      <c r="F22" s="4" t="inlineStr">
        <is>
          <t>500.00</t>
        </is>
      </c>
    </row>
    <row collapsed="false" customFormat="false" customHeight="false" hidden="false" ht="12.1" outlineLevel="0" r="23">
      <c r="A23" s="5" t="s">
        <f>=HYPERLINK("https://leilaoonline.net/lote/detalhe/212661", "014")</f>
      </c>
      <c r="B23" s="4" t="s">
        <f>=HYPERLINK("https://leilaoonline.net/lote/detalhe/212661", " Enroladeira de papel 2100 mm comprimento útil")</f>
      </c>
      <c r="C23" s="4" t="inlineStr">
        <is>
          <t>Não vendido</t>
        </is>
      </c>
      <c r="D23" s="4" t="inlineStr">
        <is>
          <t>0</t>
        </is>
      </c>
      <c r="E23" s="5" t="inlineStr">
        <is>
          <t>37.500,00</t>
        </is>
      </c>
      <c r="F23" s="4" t="inlineStr">
        <is>
          <t>500.00</t>
        </is>
      </c>
    </row>
    <row collapsed="false" customFormat="false" customHeight="false" hidden="false" ht="12.1" outlineLevel="0" r="24">
      <c r="A24" s="5" t="s">
        <f>=HYPERLINK("https://leilaoonline.net/lote/detalhe/212656", "015")</f>
      </c>
      <c r="B24" s="4" t="s">
        <f>=HYPERLINK("https://leilaoonline.net/lote/detalhe/212656", " Calandra p/ papel Largura útil de 2800 mm Contendo 5 rolos Com estrutura; sem redutor")</f>
      </c>
      <c r="C24" s="4" t="inlineStr">
        <is>
          <t>Não vendido</t>
        </is>
      </c>
      <c r="D24" s="4" t="inlineStr">
        <is>
          <t>0</t>
        </is>
      </c>
      <c r="E24" s="5" t="inlineStr">
        <is>
          <t>145.000,00</t>
        </is>
      </c>
      <c r="F24" s="4" t="inlineStr">
        <is>
          <t>500.00</t>
        </is>
      </c>
    </row>
    <row collapsed="false" customFormat="false" customHeight="false" hidden="false" ht="12.1" outlineLevel="0" r="25">
      <c r="A25" s="5" t="s">
        <f>=HYPERLINK("https://leilaoonline.net/lote/detalhe/212674", "016")</f>
      </c>
      <c r="B25" s="4" t="s">
        <f>=HYPERLINK("https://leilaoonline.net/lote/detalhe/212674", " 10 unidades Válvulas Guilhotina 10” ; Marca KNF ; faca de inox ; acionamento pneumático")</f>
      </c>
      <c r="C25" s="4" t="inlineStr">
        <is>
          <t>Não vendido</t>
        </is>
      </c>
      <c r="D25" s="4" t="inlineStr">
        <is>
          <t>0</t>
        </is>
      </c>
      <c r="E25" s="5" t="inlineStr">
        <is>
          <t>30.000,00</t>
        </is>
      </c>
      <c r="F25" s="4" t="inlineStr">
        <is>
          <t>1000.00</t>
        </is>
      </c>
    </row>
    <row collapsed="false" customFormat="false" customHeight="false" hidden="false" ht="12.1" outlineLevel="0" r="26">
      <c r="A26" s="5" t="s">
        <f>=HYPERLINK("https://leilaoonline.net/lote/detalhe/212651", "017")</f>
      </c>
      <c r="B26" s="4" t="s">
        <f>=HYPERLINK("https://leilaoonline.net/lote/detalhe/212651", " HIDRA PUPER DE REFILE com base e motor")</f>
      </c>
      <c r="C26" s="4" t="inlineStr">
        <is>
          <t>Não vendido</t>
        </is>
      </c>
      <c r="D26" s="4" t="inlineStr">
        <is>
          <t>0</t>
        </is>
      </c>
      <c r="E26" s="5" t="inlineStr">
        <is>
          <t>55.000,00</t>
        </is>
      </c>
      <c r="F26" s="4" t="inlineStr">
        <is>
          <t>1000.00</t>
        </is>
      </c>
    </row>
    <row collapsed="false" customFormat="false" customHeight="false" hidden="false" ht="12.1" outlineLevel="0" r="27">
      <c r="A27" s="5" t="s">
        <f>=HYPERLINK("https://leilaoonline.net/lote/detalhe/212669", "019")</f>
      </c>
      <c r="B27" s="4" t="s">
        <f>=HYPERLINK("https://leilaoonline.net/lote/detalhe/212669", " Bomba d’água MULTIESTÁGIOS KSB 91,10 m3/h")</f>
      </c>
      <c r="C27" s="4" t="inlineStr">
        <is>
          <t>Não vendido</t>
        </is>
      </c>
      <c r="D27" s="4" t="inlineStr">
        <is>
          <t>0</t>
        </is>
      </c>
      <c r="E27" s="5" t="inlineStr">
        <is>
          <t>5.000,00</t>
        </is>
      </c>
      <c r="F27" s="4" t="inlineStr">
        <is>
          <t>250.00</t>
        </is>
      </c>
    </row>
    <row collapsed="false" customFormat="false" customHeight="false" hidden="false" ht="12.1" outlineLevel="0" r="28">
      <c r="A28" s="5" t="s">
        <f>=HYPERLINK("https://leilaoonline.net/lote/detalhe/212682", "020")</f>
      </c>
      <c r="B28" s="4" t="s">
        <f>=HYPERLINK("https://leilaoonline.net/lote/detalhe/212682", " Briquetadeira BIOMAX tipo B 45-110 sem motor")</f>
      </c>
      <c r="C28" s="4" t="inlineStr">
        <is>
          <t>Não vendido</t>
        </is>
      </c>
      <c r="D28" s="4" t="inlineStr">
        <is>
          <t>0</t>
        </is>
      </c>
      <c r="E28" s="5" t="inlineStr">
        <is>
          <t>10.000,00</t>
        </is>
      </c>
      <c r="F28" s="4" t="inlineStr">
        <is>
          <t>500.00</t>
        </is>
      </c>
    </row>
    <row collapsed="false" customFormat="false" customHeight="false" hidden="false" ht="12.1" outlineLevel="0" r="29">
      <c r="A29" s="5" t="s">
        <f>=HYPERLINK("https://leilaoonline.net/lote/detalhe/212680", "021")</f>
      </c>
      <c r="B29" s="4" t="s">
        <f>=HYPERLINK("https://leilaoonline.net/lote/detalhe/212680", " Filtro manga IMAPA com 36 mangas ; 1100x1100 medidas")</f>
      </c>
      <c r="C29" s="4" t="inlineStr">
        <is>
          <t>Não vendido</t>
        </is>
      </c>
      <c r="D29" s="4" t="inlineStr">
        <is>
          <t>0</t>
        </is>
      </c>
      <c r="E29" s="5" t="inlineStr">
        <is>
          <t>5.000,00</t>
        </is>
      </c>
      <c r="F29" s="4" t="inlineStr">
        <is>
          <t>500.00</t>
        </is>
      </c>
    </row>
    <row collapsed="false" customFormat="false" customHeight="false" hidden="false" ht="12.1" outlineLevel="0" r="30">
      <c r="A30" s="5" t="s">
        <f>=HYPERLINK("https://leilaoonline.net/lote/detalhe/212733", "022")</f>
      </c>
      <c r="B30" s="4" t="s">
        <f>=HYPERLINK("https://leilaoonline.net/lote/detalhe/212733", "10 unidades - Portões ( NOVOS) de aço carbono com as seguintes medidas 2900x3530 metros cada.")</f>
      </c>
      <c r="C30" s="4" t="inlineStr">
        <is>
          <t>Não vendido</t>
        </is>
      </c>
      <c r="D30" s="4" t="inlineStr">
        <is>
          <t>0</t>
        </is>
      </c>
      <c r="E30" s="5" t="inlineStr">
        <is>
          <t>25.000,00</t>
        </is>
      </c>
      <c r="F30" s="4" t="inlineStr">
        <is>
          <t>500.00</t>
        </is>
      </c>
    </row>
    <row collapsed="false" customFormat="false" customHeight="false" hidden="false" ht="12.1" outlineLevel="0" r="31">
      <c r="A31" s="5" t="s">
        <f>=HYPERLINK("https://leilaoonline.net/lote/detalhe/212652", "023")</f>
      </c>
      <c r="B31" s="4" t="s">
        <f>=HYPERLINK("https://leilaoonline.net/lote/detalhe/212652", " 04 unidades - Manilhas p Elevação de Cargas com capacidade 120 tons cada Marca ALLOY")</f>
      </c>
      <c r="C31" s="4" t="inlineStr">
        <is>
          <t>Não vendido</t>
        </is>
      </c>
      <c r="D31" s="4" t="inlineStr">
        <is>
          <t>0</t>
        </is>
      </c>
      <c r="E31" s="5" t="inlineStr">
        <is>
          <t>4.000,00</t>
        </is>
      </c>
      <c r="F31" s="4" t="inlineStr">
        <is>
          <t>350.00</t>
        </is>
      </c>
    </row>
    <row collapsed="false" customFormat="false" customHeight="false" hidden="false" ht="12.1" outlineLevel="0" r="32">
      <c r="A32" s="5" t="s">
        <f>=HYPERLINK("https://leilaoonline.net/lote/detalhe/212654", "024")</f>
      </c>
      <c r="B32" s="4" t="s">
        <f>=HYPERLINK("https://leilaoonline.net/lote/detalhe/212654", " Bomba de vácuo BUSCH MINK MM 1104 BV- motor 3 cv- vazão 62 m3/h")</f>
      </c>
      <c r="C32" s="4" t="inlineStr">
        <is>
          <t>Não vendido</t>
        </is>
      </c>
      <c r="D32" s="4" t="inlineStr">
        <is>
          <t>0</t>
        </is>
      </c>
      <c r="E32" s="5" t="inlineStr">
        <is>
          <t>6.000,00</t>
        </is>
      </c>
      <c r="F32" s="4" t="inlineStr">
        <is>
          <t>350.00</t>
        </is>
      </c>
    </row>
    <row collapsed="false" customFormat="false" customHeight="false" hidden="false" ht="12.1" outlineLevel="0" r="33">
      <c r="A33" s="5" t="s">
        <f>=HYPERLINK("https://leilaoonline.net/lote/detalhe/212671", "025")</f>
      </c>
      <c r="B33" s="4" t="s">
        <f>=HYPERLINK("https://leilaoonline.net/lote/detalhe/212671", " Centradora Faceadora CFC-1000 marca CALFRAN")</f>
      </c>
      <c r="C33" s="4" t="inlineStr">
        <is>
          <t>Não vendido</t>
        </is>
      </c>
      <c r="D33" s="4" t="inlineStr">
        <is>
          <t>0</t>
        </is>
      </c>
      <c r="E33" s="5" t="inlineStr">
        <is>
          <t>6.000,00</t>
        </is>
      </c>
      <c r="F33" s="4" t="inlineStr">
        <is>
          <t>300.00</t>
        </is>
      </c>
    </row>
    <row collapsed="false" customFormat="false" customHeight="false" hidden="false" ht="12.1" outlineLevel="0" r="34">
      <c r="A34" s="5" t="s">
        <f>=HYPERLINK("https://leilaoonline.net/lote/detalhe/212668", "026")</f>
      </c>
      <c r="B34" s="4" t="s">
        <f>=HYPERLINK("https://leilaoonline.net/lote/detalhe/212668", " Redutor de velocidade p/ motor de 100 cv ; Redução de 1:20")</f>
      </c>
      <c r="C34" s="4" t="inlineStr">
        <is>
          <t>Não vendido</t>
        </is>
      </c>
      <c r="D34" s="4" t="inlineStr">
        <is>
          <t>0</t>
        </is>
      </c>
      <c r="E34" s="5" t="inlineStr">
        <is>
          <t>7.500,00</t>
        </is>
      </c>
      <c r="F34" s="4" t="inlineStr">
        <is>
          <t>350.00</t>
        </is>
      </c>
    </row>
    <row collapsed="false" customFormat="false" customHeight="false" hidden="false" ht="12.1" outlineLevel="0" r="35">
      <c r="A35" s="5" t="s">
        <f>=HYPERLINK("https://leilaoonline.net/lote/detalhe/212775", "027")</f>
      </c>
      <c r="B35" s="4" t="s">
        <f>=HYPERLINK("https://leilaoonline.net/lote/detalhe/212775", "[ VÍDEO ] Prensa enfardadeira JACARÉ P sucata ; sem óleo hidráulico, FARDOS DE 90x90 cm")</f>
      </c>
      <c r="C35" s="4" t="inlineStr">
        <is>
          <t>Não vendido</t>
        </is>
      </c>
      <c r="D35" s="4" t="inlineStr">
        <is>
          <t>0</t>
        </is>
      </c>
      <c r="E35" s="5" t="inlineStr">
        <is>
          <t>18.500,00</t>
        </is>
      </c>
      <c r="F35" s="4" t="inlineStr">
        <is>
          <t>500.00</t>
        </is>
      </c>
    </row>
    <row collapsed="false" customFormat="false" customHeight="false" hidden="false" ht="12.1" outlineLevel="0" r="36">
      <c r="A36" s="5" t="s">
        <f>=HYPERLINK("https://leilaoonline.net/lote/detalhe/212678", "028")</f>
      </c>
      <c r="B36" s="4" t="s">
        <f>=HYPERLINK("https://leilaoonline.net/lote/detalhe/212678", " Redutor de velocidade com eixo vazado; Redução de 1:65.8 Modelo A803UH80")</f>
      </c>
      <c r="C36" s="4" t="inlineStr">
        <is>
          <t>Não vendido</t>
        </is>
      </c>
      <c r="D36" s="4" t="inlineStr">
        <is>
          <t>0</t>
        </is>
      </c>
      <c r="E36" s="5" t="inlineStr">
        <is>
          <t>7.000,00</t>
        </is>
      </c>
      <c r="F36" s="4" t="inlineStr">
        <is>
          <t>350.00</t>
        </is>
      </c>
    </row>
    <row collapsed="false" customFormat="false" customHeight="false" hidden="false" ht="12.1" outlineLevel="0" r="37">
      <c r="A37" s="5" t="s">
        <f>=HYPERLINK("https://leilaoonline.net/lote/detalhe/212679", "030")</f>
      </c>
      <c r="B37" s="4" t="s">
        <f>=HYPERLINK("https://leilaoonline.net/lote/detalhe/212679", " Triturador de milho Marca INCOMAGRI TIN-1 s/ motor")</f>
      </c>
      <c r="C37" s="4" t="inlineStr">
        <is>
          <t>Não vendido</t>
        </is>
      </c>
      <c r="D37" s="4" t="inlineStr">
        <is>
          <t>0</t>
        </is>
      </c>
      <c r="E37" s="5" t="inlineStr">
        <is>
          <t>1.500,00</t>
        </is>
      </c>
      <c r="F37" s="4" t="inlineStr">
        <is>
          <t>250.00</t>
        </is>
      </c>
    </row>
    <row collapsed="false" customFormat="false" customHeight="false" hidden="false" ht="12.1" outlineLevel="0" r="38">
      <c r="A38" s="5" t="s">
        <f>=HYPERLINK("https://leilaoonline.net/lote/detalhe/212672", "031")</f>
      </c>
      <c r="B38" s="4" t="s">
        <f>=HYPERLINK("https://leilaoonline.net/lote/detalhe/212672", " 02 unidades - Bombas submersa INOX marca PEDROLLO VX-L 1 cv trifásico")</f>
      </c>
      <c r="C38" s="4" t="inlineStr">
        <is>
          <t>Não vendido</t>
        </is>
      </c>
      <c r="D38" s="4" t="inlineStr">
        <is>
          <t>0</t>
        </is>
      </c>
      <c r="E38" s="5" t="inlineStr">
        <is>
          <t>2.200,00</t>
        </is>
      </c>
      <c r="F38" s="4" t="inlineStr">
        <is>
          <t>200.00</t>
        </is>
      </c>
    </row>
    <row collapsed="false" customFormat="false" customHeight="false" hidden="false" ht="12.1" outlineLevel="0" r="39">
      <c r="A39" s="5" t="s">
        <f>=HYPERLINK("https://leilaoonline.net/lote/detalhe/212662", "032")</f>
      </c>
      <c r="B39" s="4" t="s">
        <f>=HYPERLINK("https://leilaoonline.net/lote/detalhe/212662", " Balança digital W-15 WELMY ( 5g em 5g) funcionando perfeitamente")</f>
      </c>
      <c r="C39" s="4" t="inlineStr">
        <is>
          <t>Não vendido</t>
        </is>
      </c>
      <c r="D39" s="4" t="inlineStr">
        <is>
          <t>0</t>
        </is>
      </c>
      <c r="E39" s="5" t="inlineStr">
        <is>
          <t>200,00</t>
        </is>
      </c>
      <c r="F39" s="4" t="inlineStr">
        <is>
          <t>50.00</t>
        </is>
      </c>
    </row>
    <row collapsed="false" customFormat="false" customHeight="false" hidden="false" ht="12.1" outlineLevel="0" r="40">
      <c r="A40" s="5" t="s">
        <f>=HYPERLINK("https://leilaoonline.net/lote/detalhe/212650", "033")</f>
      </c>
      <c r="B40" s="4" t="s">
        <f>=HYPERLINK("https://leilaoonline.net/lote/detalhe/212650", " Secador rotativo p/ grãos ( conjunto c pista ) 4,50x1,60 medidas em metros")</f>
      </c>
      <c r="C40" s="4" t="inlineStr">
        <is>
          <t>Não vendido</t>
        </is>
      </c>
      <c r="D40" s="4" t="inlineStr">
        <is>
          <t>0</t>
        </is>
      </c>
      <c r="E40" s="5" t="inlineStr">
        <is>
          <t>14.000,00</t>
        </is>
      </c>
      <c r="F40" s="4" t="inlineStr">
        <is>
          <t>1000.00</t>
        </is>
      </c>
    </row>
    <row collapsed="false" customFormat="false" customHeight="false" hidden="false" ht="12.1" outlineLevel="0" r="41">
      <c r="A41" s="5" t="s">
        <f>=HYPERLINK("https://leilaoonline.net/lote/detalhe/212663", "034")</f>
      </c>
      <c r="B41" s="4" t="s">
        <f>=HYPERLINK("https://leilaoonline.net/lote/detalhe/212663", " Aprox. 100 unidades - Rodas de pvc branca..")</f>
      </c>
      <c r="C41" s="4" t="inlineStr">
        <is>
          <t>Não vendido</t>
        </is>
      </c>
      <c r="D41" s="4" t="inlineStr">
        <is>
          <t>0</t>
        </is>
      </c>
      <c r="E41" s="5" t="inlineStr">
        <is>
          <t>600,00</t>
        </is>
      </c>
      <c r="F41" s="4" t="inlineStr">
        <is>
          <t>200.00</t>
        </is>
      </c>
    </row>
    <row collapsed="false" customFormat="false" customHeight="false" hidden="false" ht="12.1" outlineLevel="0" r="42">
      <c r="A42" s="5" t="s">
        <f>=HYPERLINK("https://leilaoonline.net/lote/detalhe/212655", "035")</f>
      </c>
      <c r="B42" s="4" t="s">
        <f>=HYPERLINK("https://leilaoonline.net/lote/detalhe/212655", " Aprox. 200 unidades - Rodas de pvc branca. Medidas 75x30x10 mm")</f>
      </c>
      <c r="C42" s="4" t="inlineStr">
        <is>
          <t>Não vendido</t>
        </is>
      </c>
      <c r="D42" s="4" t="inlineStr">
        <is>
          <t>0</t>
        </is>
      </c>
      <c r="E42" s="5" t="inlineStr">
        <is>
          <t>1.200,00</t>
        </is>
      </c>
      <c r="F42" s="4" t="inlineStr">
        <is>
          <t>250.00</t>
        </is>
      </c>
    </row>
    <row collapsed="false" customFormat="false" customHeight="false" hidden="false" ht="12.1" outlineLevel="0" r="43">
      <c r="A43" s="5" t="s">
        <f>=HYPERLINK("https://leilaoonline.net/lote/detalhe/212683", "036")</f>
      </c>
      <c r="B43" s="4" t="s">
        <f>=HYPERLINK("https://leilaoonline.net/lote/detalhe/212683", " Aprox. 500 unidades - Rodas de pvc branca. Medidas 75x30x10 mm")</f>
      </c>
      <c r="C43" s="4" t="inlineStr">
        <is>
          <t>Não vendido</t>
        </is>
      </c>
      <c r="D43" s="4" t="inlineStr">
        <is>
          <t>0</t>
        </is>
      </c>
      <c r="E43" s="5" t="inlineStr">
        <is>
          <t>3.000,00</t>
        </is>
      </c>
      <c r="F43" s="4" t="inlineStr">
        <is>
          <t>250.00</t>
        </is>
      </c>
    </row>
    <row collapsed="false" customFormat="false" customHeight="false" hidden="false" ht="12.1" outlineLevel="0" r="44">
      <c r="A44" s="5" t="s">
        <f>=HYPERLINK("https://leilaoonline.net/lote/detalhe/212677", "037")</f>
      </c>
      <c r="B44" s="4" t="s">
        <f>=HYPERLINK("https://leilaoonline.net/lote/detalhe/212677", " Aprox. 1.000 unidades - Rodas de pvc branca 75x30x10 mm medidas .")</f>
      </c>
      <c r="C44" s="4" t="inlineStr">
        <is>
          <t>Não vendido</t>
        </is>
      </c>
      <c r="D44" s="4" t="inlineStr">
        <is>
          <t>0</t>
        </is>
      </c>
      <c r="E44" s="5" t="inlineStr">
        <is>
          <t>3.000,00</t>
        </is>
      </c>
      <c r="F44" s="4" t="inlineStr">
        <is>
          <t>250.00</t>
        </is>
      </c>
    </row>
    <row collapsed="false" customFormat="false" customHeight="false" hidden="false" ht="12.1" outlineLevel="0" r="45">
      <c r="A45" s="5" t="s">
        <f>=HYPERLINK("https://leilaoonline.net/lote/detalhe/212670", "039")</f>
      </c>
      <c r="B45" s="4" t="s">
        <f>=HYPERLINK("https://leilaoonline.net/lote/detalhe/212670", " Transformador 100 kVA ORTENG")</f>
      </c>
      <c r="C45" s="4" t="inlineStr">
        <is>
          <t>Não vendido</t>
        </is>
      </c>
      <c r="D45" s="4" t="inlineStr">
        <is>
          <t>0</t>
        </is>
      </c>
      <c r="E45" s="5" t="inlineStr">
        <is>
          <t>3.500,00</t>
        </is>
      </c>
      <c r="F45" s="4" t="inlineStr">
        <is>
          <t>350.00</t>
        </is>
      </c>
    </row>
    <row collapsed="false" customFormat="false" customHeight="false" hidden="false" ht="12.1" outlineLevel="0" r="46">
      <c r="A46" s="5" t="s">
        <f>=HYPERLINK("https://leilaoonline.net/lote/detalhe/212657", "040")</f>
      </c>
      <c r="B46" s="4" t="s">
        <f>=HYPERLINK("https://leilaoonline.net/lote/detalhe/212657", " Disjuntor 500 A marca STECK")</f>
      </c>
      <c r="C46" s="4" t="inlineStr">
        <is>
          <t>Não vendido</t>
        </is>
      </c>
      <c r="D46" s="4" t="inlineStr">
        <is>
          <t>0</t>
        </is>
      </c>
      <c r="E46" s="5" t="inlineStr">
        <is>
          <t>300,00</t>
        </is>
      </c>
      <c r="F46" s="4" t="inlineStr">
        <is>
          <t>50.00</t>
        </is>
      </c>
    </row>
    <row collapsed="false" customFormat="false" customHeight="false" hidden="false" ht="12.1" outlineLevel="0" r="47">
      <c r="A47" s="5" t="s">
        <f>=HYPERLINK("https://leilaoonline.net/lote/detalhe/212667", "041")</f>
      </c>
      <c r="B47" s="4" t="s">
        <f>=HYPERLINK("https://leilaoonline.net/lote/detalhe/212667", " 03 unidades - Disjuntores 300 A marca ALUMBRA")</f>
      </c>
      <c r="C47" s="4" t="inlineStr">
        <is>
          <t>Não vendido</t>
        </is>
      </c>
      <c r="D47" s="4" t="inlineStr">
        <is>
          <t>0</t>
        </is>
      </c>
      <c r="E47" s="5" t="inlineStr">
        <is>
          <t>750,00</t>
        </is>
      </c>
      <c r="F47" s="4" t="inlineStr">
        <is>
          <t>100.00</t>
        </is>
      </c>
    </row>
    <row collapsed="false" customFormat="false" customHeight="false" hidden="false" ht="12.1" outlineLevel="0" r="48">
      <c r="A48" s="5" t="s">
        <f>=HYPERLINK("https://leilaoonline.net/lote/detalhe/212665", "042")</f>
      </c>
      <c r="B48" s="4" t="s">
        <f>=HYPERLINK("https://leilaoonline.net/lote/detalhe/212665", " Redutor de velocidade com eixo vazado; Redução de 1:65.8 Modelo A803UH80")</f>
      </c>
      <c r="C48" s="4" t="inlineStr">
        <is>
          <t>Não vendido</t>
        </is>
      </c>
      <c r="D48" s="4" t="inlineStr">
        <is>
          <t>0</t>
        </is>
      </c>
      <c r="E48" s="5" t="inlineStr">
        <is>
          <t>7.000,00</t>
        </is>
      </c>
      <c r="F48" s="4" t="inlineStr">
        <is>
          <t>350.00</t>
        </is>
      </c>
    </row>
    <row collapsed="false" customFormat="false" customHeight="false" hidden="false" ht="12.1" outlineLevel="0" r="49">
      <c r="A49" s="5" t="s">
        <f>=HYPERLINK("https://leilaoonline.net/lote/detalhe/212666", "043")</f>
      </c>
      <c r="B49" s="4" t="s">
        <f>=HYPERLINK("https://leilaoonline.net/lote/detalhe/212666", " Redutor de velocidade com eixo vazado; Redução de 1:65.8 Modelo A803UH80")</f>
      </c>
      <c r="C49" s="4" t="inlineStr">
        <is>
          <t>Não vendido</t>
        </is>
      </c>
      <c r="D49" s="4" t="inlineStr">
        <is>
          <t>0</t>
        </is>
      </c>
      <c r="E49" s="5" t="inlineStr">
        <is>
          <t>7.000,00</t>
        </is>
      </c>
      <c r="F49" s="4" t="inlineStr">
        <is>
          <t>350.00</t>
        </is>
      </c>
    </row>
    <row collapsed="false" customFormat="false" customHeight="false" hidden="false" ht="12.1" outlineLevel="0" r="50">
      <c r="A50" s="5" t="s">
        <f>=HYPERLINK("https://leilaoonline.net/lote/detalhe/212684", "044")</f>
      </c>
      <c r="B50" s="4" t="s">
        <f>=HYPERLINK("https://leilaoonline.net/lote/detalhe/212684", " Tanque de aço carbono. Medidas 6500x1800 mm. Capacidade: 16.500 litros")</f>
      </c>
      <c r="C50" s="4" t="inlineStr">
        <is>
          <t>Não vendido</t>
        </is>
      </c>
      <c r="D50" s="4" t="inlineStr">
        <is>
          <t>0</t>
        </is>
      </c>
      <c r="E50" s="5" t="inlineStr">
        <is>
          <t>14.000,00</t>
        </is>
      </c>
      <c r="F50" s="4" t="inlineStr">
        <is>
          <t>650.00</t>
        </is>
      </c>
    </row>
    <row collapsed="false" customFormat="false" customHeight="false" hidden="false" ht="12.1" outlineLevel="0" r="51">
      <c r="A51" s="5" t="s">
        <f>=HYPERLINK("https://leilaoonline.net/lote/detalhe/212776", "045")</f>
      </c>
      <c r="B51" s="4" t="s">
        <f>=HYPERLINK("https://leilaoonline.net/lote/detalhe/212776", "[ VÍDEO ] Clamps empilhadeira Hidráulica. Aprox. 2800 kg")</f>
      </c>
      <c r="C51" s="4" t="inlineStr">
        <is>
          <t>Não vendido</t>
        </is>
      </c>
      <c r="D51" s="4" t="inlineStr">
        <is>
          <t>0</t>
        </is>
      </c>
      <c r="E51" s="5" t="inlineStr">
        <is>
          <t>28.500,00</t>
        </is>
      </c>
      <c r="F51" s="4" t="inlineStr">
        <is>
          <t>500.00</t>
        </is>
      </c>
    </row>
    <row collapsed="false" customFormat="false" customHeight="false" hidden="false" ht="12.1" outlineLevel="0" r="52">
      <c r="A52" s="5" t="s">
        <f>=HYPERLINK("https://leilaoonline.net/lote/detalhe/212685", "046")</f>
      </c>
      <c r="B52" s="4" t="s">
        <f>=HYPERLINK("https://leilaoonline.net/lote/detalhe/212685", " Tanque de aço carbono c/ Misturador e Redutor de velocidade. Medidas 4,5x 1,70 m. Capacidade: Aprox. 10 mil litros.")</f>
      </c>
      <c r="C52" s="4" t="inlineStr">
        <is>
          <t>Não vendido</t>
        </is>
      </c>
      <c r="D52" s="4" t="inlineStr">
        <is>
          <t>0</t>
        </is>
      </c>
      <c r="E52" s="5" t="inlineStr">
        <is>
          <t>6.000,00</t>
        </is>
      </c>
      <c r="F52" s="4" t="inlineStr">
        <is>
          <t>650.00</t>
        </is>
      </c>
    </row>
    <row collapsed="false" customFormat="false" customHeight="false" hidden="false" ht="12.1" outlineLevel="0" r="53">
      <c r="A53" s="5" t="s">
        <f>=HYPERLINK("https://leilaoonline.net/lote/detalhe/212689", "048")</f>
      </c>
      <c r="B53" s="4" t="s">
        <f>=HYPERLINK("https://leilaoonline.net/lote/detalhe/212689", " Esquadrejadeira KIMAQUINAS; motor 3 cv trifásico 220/380")</f>
      </c>
      <c r="C53" s="4" t="inlineStr">
        <is>
          <t>Não vendido</t>
        </is>
      </c>
      <c r="D53" s="4" t="inlineStr">
        <is>
          <t>0</t>
        </is>
      </c>
      <c r="E53" s="5" t="inlineStr">
        <is>
          <t>2.000,00</t>
        </is>
      </c>
      <c r="F53" s="4" t="inlineStr">
        <is>
          <t>350.00</t>
        </is>
      </c>
    </row>
    <row collapsed="false" customFormat="false" customHeight="false" hidden="false" ht="12.1" outlineLevel="0" r="54">
      <c r="A54" s="5" t="s">
        <f>=HYPERLINK("https://leilaoonline.net/lote/detalhe/212687", "049")</f>
      </c>
      <c r="B54" s="4" t="s">
        <f>=HYPERLINK("https://leilaoonline.net/lote/detalhe/212687", " Tupia INVICTA p/ madeira; base de ferro fundido; Motor de 1,50 cv trifásico.")</f>
      </c>
      <c r="C54" s="4" t="inlineStr">
        <is>
          <t>Não vendido</t>
        </is>
      </c>
      <c r="D54" s="4" t="inlineStr">
        <is>
          <t>0</t>
        </is>
      </c>
      <c r="E54" s="5" t="inlineStr">
        <is>
          <t>2.000,00</t>
        </is>
      </c>
      <c r="F54" s="4" t="inlineStr">
        <is>
          <t>350.00</t>
        </is>
      </c>
    </row>
    <row collapsed="false" customFormat="false" customHeight="false" hidden="false" ht="12.1" outlineLevel="0" r="55">
      <c r="A55" s="5" t="s">
        <f>=HYPERLINK("https://leilaoonline.net/lote/detalhe/212686", "050")</f>
      </c>
      <c r="B55" s="4" t="s">
        <f>=HYPERLINK("https://leilaoonline.net/lote/detalhe/212686", " Furadeira Horizontal para madeira com motor de 1,5 cv trifásico 220/380")</f>
      </c>
      <c r="C55" s="4" t="inlineStr">
        <is>
          <t>Não vendido</t>
        </is>
      </c>
      <c r="D55" s="4" t="inlineStr">
        <is>
          <t>0</t>
        </is>
      </c>
      <c r="E55" s="5" t="inlineStr">
        <is>
          <t>2.500,00</t>
        </is>
      </c>
      <c r="F55" s="4" t="inlineStr">
        <is>
          <t>350.00</t>
        </is>
      </c>
    </row>
    <row collapsed="false" customFormat="false" customHeight="false" hidden="false" ht="12.1" outlineLevel="0" r="56">
      <c r="A56" s="5" t="s">
        <f>=HYPERLINK("https://leilaoonline.net/lote/detalhe/212688", "051")</f>
      </c>
      <c r="B56" s="4" t="s">
        <f>=HYPERLINK("https://leilaoonline.net/lote/detalhe/212688", " Furadeira de bancada com motor de 1 cv 4 polos trifásico 220/380")</f>
      </c>
      <c r="C56" s="4" t="inlineStr">
        <is>
          <t>Não vendido</t>
        </is>
      </c>
      <c r="D56" s="4" t="inlineStr">
        <is>
          <t>0</t>
        </is>
      </c>
      <c r="E56" s="5" t="inlineStr">
        <is>
          <t>850,00</t>
        </is>
      </c>
      <c r="F56" s="4" t="inlineStr">
        <is>
          <t>200.00</t>
        </is>
      </c>
    </row>
    <row collapsed="false" customFormat="false" customHeight="false" hidden="false" ht="12.1" outlineLevel="0" r="57">
      <c r="A57" s="5" t="s">
        <f>=HYPERLINK("https://leilaoonline.net/lote/detalhe/212714", "052")</f>
      </c>
      <c r="B57" s="4" t="s">
        <f>=HYPERLINK("https://leilaoonline.net/lote/detalhe/212714", " Furadeira de coluna ( ANTIGA) funcionando perfeitamente; acionamento p: motor trifásico e Correia; Estrutura de ferro fundido")</f>
      </c>
      <c r="C57" s="4" t="inlineStr">
        <is>
          <t>Não vendido</t>
        </is>
      </c>
      <c r="D57" s="4" t="inlineStr">
        <is>
          <t>0</t>
        </is>
      </c>
      <c r="E57" s="5" t="inlineStr">
        <is>
          <t>2.500,00</t>
        </is>
      </c>
      <c r="F57" s="4" t="inlineStr">
        <is>
          <t>300.00</t>
        </is>
      </c>
    </row>
    <row collapsed="false" customFormat="false" customHeight="false" hidden="false" ht="12.1" outlineLevel="0" r="58">
      <c r="A58" s="5" t="s">
        <f>=HYPERLINK("https://leilaoonline.net/lote/detalhe/212698", "053")</f>
      </c>
      <c r="B58" s="4" t="s">
        <f>=HYPERLINK("https://leilaoonline.net/lote/detalhe/212698", " Furadeira de Coluna NEWTON Estrutura de Ferro Fundido ; Motor monofásico de 1/2 cv ; funcionando perfeitamente")</f>
      </c>
      <c r="C58" s="4" t="inlineStr">
        <is>
          <t>Não vendido</t>
        </is>
      </c>
      <c r="D58" s="4" t="inlineStr">
        <is>
          <t>0</t>
        </is>
      </c>
      <c r="E58" s="5" t="inlineStr">
        <is>
          <t>3.000,00</t>
        </is>
      </c>
      <c r="F58" s="4" t="inlineStr">
        <is>
          <t>300.00</t>
        </is>
      </c>
    </row>
    <row collapsed="false" customFormat="false" customHeight="false" hidden="false" ht="12.1" outlineLevel="0" r="59">
      <c r="A59" s="5" t="s">
        <f>=HYPERLINK("https://leilaoonline.net/lote/detalhe/212707", "054")</f>
      </c>
      <c r="B59" s="4" t="s">
        <f>=HYPERLINK("https://leilaoonline.net/lote/detalhe/212707", " Rolo Compactador Vibratório Marca ALMEIDA RV10- Gasolina; Ideal p/ calçamentos em geral")</f>
      </c>
      <c r="C59" s="4" t="inlineStr">
        <is>
          <t>Não vendido</t>
        </is>
      </c>
      <c r="D59" s="4" t="inlineStr">
        <is>
          <t>0</t>
        </is>
      </c>
      <c r="E59" s="5" t="inlineStr">
        <is>
          <t>3.000,00</t>
        </is>
      </c>
      <c r="F59" s="4" t="inlineStr">
        <is>
          <t>300.00</t>
        </is>
      </c>
    </row>
    <row collapsed="false" customFormat="false" customHeight="false" hidden="false" ht="12.1" outlineLevel="0" r="60">
      <c r="A60" s="5" t="s">
        <f>=HYPERLINK("https://leilaoonline.net/lote/detalhe/212697", "055")</f>
      </c>
      <c r="B60" s="4" t="s">
        <f>=HYPERLINK("https://leilaoonline.net/lote/detalhe/212697", " 02 unidades - Rompedor de Escavadeira Hidráulica 1200/1500 kgs ")</f>
      </c>
      <c r="C60" s="4" t="inlineStr">
        <is>
          <t>Não vendido</t>
        </is>
      </c>
      <c r="D60" s="4" t="inlineStr">
        <is>
          <t>0</t>
        </is>
      </c>
      <c r="E60" s="5" t="inlineStr">
        <is>
          <t>15.000,00</t>
        </is>
      </c>
      <c r="F60" s="4" t="inlineStr">
        <is>
          <t>500.00</t>
        </is>
      </c>
    </row>
    <row collapsed="false" customFormat="false" customHeight="false" hidden="false" ht="12.1" outlineLevel="0" r="61">
      <c r="A61" s="5" t="s">
        <f>=HYPERLINK("https://leilaoonline.net/lote/detalhe/212703", "056")</f>
      </c>
      <c r="B61" s="4" t="s">
        <f>=HYPERLINK("https://leilaoonline.net/lote/detalhe/212703", " Bomba d’água 10”x8” entrada e saída ( Motor indicado 60 cv 4 polos )")</f>
      </c>
      <c r="C61" s="4" t="inlineStr">
        <is>
          <t>Não vendido</t>
        </is>
      </c>
      <c r="D61" s="4" t="inlineStr">
        <is>
          <t>1</t>
        </is>
      </c>
      <c r="E61" s="5" t="inlineStr">
        <is>
          <t>4.000,00</t>
        </is>
      </c>
      <c r="F61" s="4" t="inlineStr">
        <is>
          <t>450.00</t>
        </is>
      </c>
    </row>
    <row collapsed="false" customFormat="false" customHeight="false" hidden="false" ht="12.1" outlineLevel="0" r="62">
      <c r="A62" s="5" t="s">
        <f>=HYPERLINK("https://leilaoonline.net/lote/detalhe/212694", "057")</f>
      </c>
      <c r="B62" s="4" t="s">
        <f>=HYPERLINK("https://leilaoonline.net/lote/detalhe/212694", " Trator Esteira FIATALLIS AD7B. Ano aprox. 1991. Sem motor")</f>
      </c>
      <c r="C62" s="4" t="inlineStr">
        <is>
          <t>Não vendido</t>
        </is>
      </c>
      <c r="D62" s="4" t="inlineStr">
        <is>
          <t>0</t>
        </is>
      </c>
      <c r="E62" s="5" t="inlineStr">
        <is>
          <t>25.000,00</t>
        </is>
      </c>
      <c r="F62" s="4" t="inlineStr">
        <is>
          <t>750.00</t>
        </is>
      </c>
    </row>
    <row collapsed="false" customFormat="false" customHeight="false" hidden="false" ht="12.1" outlineLevel="0" r="63">
      <c r="A63" s="5" t="s">
        <f>=HYPERLINK("https://leilaoonline.net/lote/detalhe/212777", "058")</f>
      </c>
      <c r="B63" s="4" t="s">
        <f>=HYPERLINK("https://leilaoonline.net/lote/detalhe/212777", "EMPILHADEIRA GOODSENSE MOD. FD35 -ANO 2012 -  3,5 TON. - DIESEL")</f>
      </c>
      <c r="C63" s="4" t="inlineStr">
        <is>
          <t>Não vendido</t>
        </is>
      </c>
      <c r="D63" s="4" t="inlineStr">
        <is>
          <t>0</t>
        </is>
      </c>
      <c r="E63" s="5" t="inlineStr">
        <is>
          <t>40.000,00</t>
        </is>
      </c>
      <c r="F63" s="4" t="inlineStr">
        <is>
          <t>750.00</t>
        </is>
      </c>
    </row>
    <row collapsed="false" customFormat="false" customHeight="false" hidden="false" ht="12.1" outlineLevel="0" r="64">
      <c r="A64" s="5" t="s">
        <f>=HYPERLINK("https://leilaoonline.net/lote/detalhe/212717", "059")</f>
      </c>
      <c r="B64" s="4" t="s">
        <f>=HYPERLINK("https://leilaoonline.net/lote/detalhe/212717", " Rolamento SKF (NOVO) 23248 CCK/W33 Marca SKF  240 mm interno  440 mm  160 mm  105 kgs")</f>
      </c>
      <c r="C64" s="4" t="inlineStr">
        <is>
          <t>Não vendido</t>
        </is>
      </c>
      <c r="D64" s="4" t="inlineStr">
        <is>
          <t>0</t>
        </is>
      </c>
      <c r="E64" s="5" t="inlineStr">
        <is>
          <t>15.000,00</t>
        </is>
      </c>
      <c r="F64" s="4" t="inlineStr">
        <is>
          <t>750.00</t>
        </is>
      </c>
    </row>
    <row collapsed="false" customFormat="false" customHeight="false" hidden="false" ht="12.1" outlineLevel="0" r="65">
      <c r="A65" s="5" t="s">
        <f>=HYPERLINK("https://leilaoonline.net/lote/detalhe/212719", "060")</f>
      </c>
      <c r="B65" s="4" t="s">
        <f>=HYPERLINK("https://leilaoonline.net/lote/detalhe/212719", "Aprox. 17 unidades - Válvulas Borboleta 4” SEDE DE INOX")</f>
      </c>
      <c r="C65" s="4" t="inlineStr">
        <is>
          <t>Não vendido</t>
        </is>
      </c>
      <c r="D65" s="4" t="inlineStr">
        <is>
          <t>0</t>
        </is>
      </c>
      <c r="E65" s="5" t="inlineStr">
        <is>
          <t>3.500,00</t>
        </is>
      </c>
      <c r="F65" s="4" t="inlineStr">
        <is>
          <t>200.00</t>
        </is>
      </c>
    </row>
    <row collapsed="false" customFormat="false" customHeight="false" hidden="false" ht="12.1" outlineLevel="0" r="66">
      <c r="A66" s="5" t="s">
        <f>=HYPERLINK("https://leilaoonline.net/lote/detalhe/212695", "061")</f>
      </c>
      <c r="B66" s="4" t="s">
        <f>=HYPERLINK("https://leilaoonline.net/lote/detalhe/212695", " Tanque de aço carbono 10 m3 Médias 3,6x 1,80 metros")</f>
      </c>
      <c r="C66" s="4" t="inlineStr">
        <is>
          <t>Não vendido</t>
        </is>
      </c>
      <c r="D66" s="4" t="inlineStr">
        <is>
          <t>0</t>
        </is>
      </c>
      <c r="E66" s="5" t="inlineStr">
        <is>
          <t>5.000,00</t>
        </is>
      </c>
      <c r="F66" s="4" t="inlineStr">
        <is>
          <t>450.00</t>
        </is>
      </c>
    </row>
    <row collapsed="false" customFormat="false" customHeight="false" hidden="false" ht="12.1" outlineLevel="0" r="67">
      <c r="A67" s="5" t="s">
        <f>=HYPERLINK("https://leilaoonline.net/lote/detalhe/212699", "062")</f>
      </c>
      <c r="B67" s="4" t="s">
        <f>=HYPERLINK("https://leilaoonline.net/lote/detalhe/212699", " Trator Valtra Valmet 985 Cabinado ; Ar condicionado; 110 cv ; ano 98 4x4 Kit PAD")</f>
      </c>
      <c r="C67" s="4" t="inlineStr">
        <is>
          <t>Não vendido</t>
        </is>
      </c>
      <c r="D67" s="4" t="inlineStr">
        <is>
          <t>0</t>
        </is>
      </c>
      <c r="E67" s="5" t="inlineStr">
        <is>
          <t>75.000,00</t>
        </is>
      </c>
      <c r="F67" s="4" t="inlineStr">
        <is>
          <t>1000.00</t>
        </is>
      </c>
    </row>
    <row collapsed="false" customFormat="false" customHeight="false" hidden="false" ht="12.1" outlineLevel="0" r="68">
      <c r="A68" s="5" t="s">
        <f>=HYPERLINK("https://leilaoonline.net/lote/detalhe/212690", "063")</f>
      </c>
      <c r="B68" s="4" t="s">
        <f>=HYPERLINK("https://leilaoonline.net/lote/detalhe/212690", " Caçamba Fora de Estrada 5 tons 3200x3700x5200")</f>
      </c>
      <c r="C68" s="4" t="inlineStr">
        <is>
          <t>Não vendido</t>
        </is>
      </c>
      <c r="D68" s="4" t="inlineStr">
        <is>
          <t>0</t>
        </is>
      </c>
      <c r="E68" s="5" t="inlineStr">
        <is>
          <t>11.000,00</t>
        </is>
      </c>
      <c r="F68" s="4" t="inlineStr">
        <is>
          <t>750.00</t>
        </is>
      </c>
    </row>
    <row collapsed="false" customFormat="false" customHeight="false" hidden="false" ht="12.1" outlineLevel="0" r="69">
      <c r="A69" s="5" t="s">
        <f>=HYPERLINK("https://leilaoonline.net/lote/detalhe/212715", "064")</f>
      </c>
      <c r="B69" s="4" t="s">
        <f>=HYPERLINK("https://leilaoonline.net/lote/detalhe/212715", " Unidade Hidráulica FLUIPRESS 1500 litros ; Acompanha Bombas Hidráulicas; s/ motor")</f>
      </c>
      <c r="C69" s="4" t="inlineStr">
        <is>
          <t>Não vendido</t>
        </is>
      </c>
      <c r="D69" s="4" t="inlineStr">
        <is>
          <t>0</t>
        </is>
      </c>
      <c r="E69" s="5" t="inlineStr">
        <is>
          <t>24.000,00</t>
        </is>
      </c>
      <c r="F69" s="4" t="inlineStr">
        <is>
          <t>550.00</t>
        </is>
      </c>
    </row>
    <row collapsed="false" customFormat="false" customHeight="false" hidden="false" ht="12.1" outlineLevel="0" r="70">
      <c r="A70" s="5" t="s">
        <f>=HYPERLINK("https://leilaoonline.net/lote/detalhe/212708", "065")</f>
      </c>
      <c r="B70" s="4" t="s">
        <f>=HYPERLINK("https://leilaoonline.net/lote/detalhe/212708", " Escarificador de patrola 140-B Ideal p trator esteira D-4 E")</f>
      </c>
      <c r="C70" s="4" t="inlineStr">
        <is>
          <t>Não vendido</t>
        </is>
      </c>
      <c r="D70" s="4" t="inlineStr">
        <is>
          <t>0</t>
        </is>
      </c>
      <c r="E70" s="5" t="inlineStr">
        <is>
          <t>6.000,00</t>
        </is>
      </c>
      <c r="F70" s="4" t="inlineStr">
        <is>
          <t>450.00</t>
        </is>
      </c>
    </row>
    <row collapsed="false" customFormat="false" customHeight="false" hidden="false" ht="12.1" outlineLevel="0" r="71">
      <c r="A71" s="5" t="s">
        <f>=HYPERLINK("https://leilaoonline.net/lote/detalhe/212718", "066")</f>
      </c>
      <c r="B71" s="4" t="s">
        <f>=HYPERLINK("https://leilaoonline.net/lote/detalhe/212718", " Britador MARUMBY 20 ( 30x20) com Motoredutor de 10 cv trifásico")</f>
      </c>
      <c r="C71" s="4" t="inlineStr">
        <is>
          <t>Não vendido</t>
        </is>
      </c>
      <c r="D71" s="4" t="inlineStr">
        <is>
          <t>0</t>
        </is>
      </c>
      <c r="E71" s="5" t="inlineStr">
        <is>
          <t>19.000,00</t>
        </is>
      </c>
      <c r="F71" s="4" t="inlineStr">
        <is>
          <t>1000.00</t>
        </is>
      </c>
    </row>
    <row collapsed="false" customFormat="false" customHeight="false" hidden="false" ht="12.1" outlineLevel="0" r="72">
      <c r="A72" s="5" t="s">
        <f>=HYPERLINK("https://leilaoonline.net/lote/detalhe/212691", "067")</f>
      </c>
      <c r="B72" s="4" t="s">
        <f>=HYPERLINK("https://leilaoonline.net/lote/detalhe/212691", " Filtro regulador de pressão PARKER 1” P3YEA18GSABNHN")</f>
      </c>
      <c r="C72" s="4" t="inlineStr">
        <is>
          <t>Não vendido</t>
        </is>
      </c>
      <c r="D72" s="4" t="inlineStr">
        <is>
          <t>0</t>
        </is>
      </c>
      <c r="E72" s="5" t="inlineStr">
        <is>
          <t>400,00</t>
        </is>
      </c>
      <c r="F72" s="4" t="inlineStr">
        <is>
          <t>50.00</t>
        </is>
      </c>
    </row>
    <row collapsed="false" customFormat="false" customHeight="false" hidden="false" ht="12.1" outlineLevel="0" r="73">
      <c r="A73" s="5" t="s">
        <f>=HYPERLINK("https://leilaoonline.net/lote/detalhe/212706", "068")</f>
      </c>
      <c r="B73" s="4" t="s">
        <f>=HYPERLINK("https://leilaoonline.net/lote/detalhe/212706", " 3 unidades - Lubrificador PARKER 1/2” ( novos)")</f>
      </c>
      <c r="C73" s="4" t="inlineStr">
        <is>
          <t>Não vendido</t>
        </is>
      </c>
      <c r="D73" s="4" t="inlineStr">
        <is>
          <t>0</t>
        </is>
      </c>
      <c r="E73" s="5" t="inlineStr">
        <is>
          <t>450,00</t>
        </is>
      </c>
      <c r="F73" s="4" t="inlineStr">
        <is>
          <t>50.00</t>
        </is>
      </c>
    </row>
    <row collapsed="false" customFormat="false" customHeight="false" hidden="false" ht="12.1" outlineLevel="0" r="74">
      <c r="A74" s="5" t="s">
        <f>=HYPERLINK("https://leilaoonline.net/lote/detalhe/212710", "069")</f>
      </c>
      <c r="B74" s="4" t="s">
        <f>=HYPERLINK("https://leilaoonline.net/lote/detalhe/212710", " 02 unidades - Regulador de pressão 20 Bar PARKER 3568 2000S")</f>
      </c>
      <c r="C74" s="4" t="inlineStr">
        <is>
          <t>Não vendido</t>
        </is>
      </c>
      <c r="D74" s="4" t="inlineStr">
        <is>
          <t>0</t>
        </is>
      </c>
      <c r="E74" s="5" t="inlineStr">
        <is>
          <t>600,00</t>
        </is>
      </c>
      <c r="F74" s="4" t="inlineStr">
        <is>
          <t>350.00</t>
        </is>
      </c>
    </row>
    <row collapsed="false" customFormat="false" customHeight="false" hidden="false" ht="12.1" outlineLevel="0" r="75">
      <c r="A75" s="5" t="s">
        <f>=HYPERLINK("https://leilaoonline.net/lote/detalhe/212700", "070")</f>
      </c>
      <c r="B75" s="4" t="s">
        <f>=HYPERLINK("https://leilaoonline.net/lote/detalhe/212700", " 03 unidades - Copo metálico p/ Filtro PARKER 4218")</f>
      </c>
      <c r="C75" s="4" t="inlineStr">
        <is>
          <t>Não vendido</t>
        </is>
      </c>
      <c r="D75" s="4" t="inlineStr">
        <is>
          <t>0</t>
        </is>
      </c>
      <c r="E75" s="5" t="inlineStr">
        <is>
          <t>250,00</t>
        </is>
      </c>
      <c r="F75" s="4" t="inlineStr">
        <is>
          <t>50.00</t>
        </is>
      </c>
    </row>
    <row collapsed="false" customFormat="false" customHeight="false" hidden="false" ht="12.1" outlineLevel="0" r="76">
      <c r="A76" s="5" t="s">
        <f>=HYPERLINK("https://leilaoonline.net/lote/detalhe/212720", "071")</f>
      </c>
      <c r="B76" s="4" t="s">
        <f>=HYPERLINK("https://leilaoonline.net/lote/detalhe/212720", " Purgador Termodinâmico SPIRAX SARCO 1/2” 01 Pistão pneumático 63x160 mm Lote c/ 03 purgadores  01 pistão pneumático")</f>
      </c>
      <c r="C76" s="4" t="inlineStr">
        <is>
          <t>Não vendido</t>
        </is>
      </c>
      <c r="D76" s="4" t="inlineStr">
        <is>
          <t>0</t>
        </is>
      </c>
      <c r="E76" s="5" t="inlineStr">
        <is>
          <t>375,00</t>
        </is>
      </c>
      <c r="F76" s="4" t="inlineStr">
        <is>
          <t>50.00</t>
        </is>
      </c>
    </row>
    <row collapsed="false" customFormat="false" customHeight="false" hidden="false" ht="12.1" outlineLevel="0" r="77">
      <c r="A77" s="5" t="s">
        <f>=HYPERLINK("https://leilaoonline.net/lote/detalhe/212711", "072")</f>
      </c>
      <c r="B77" s="4" t="s">
        <f>=HYPERLINK("https://leilaoonline.net/lote/detalhe/212711", " Tanque de aço INOX 304 Vaporizador encamisado 3000 mil litros capacidade 1500 kgs peso aproximado")</f>
      </c>
      <c r="C77" s="4" t="inlineStr">
        <is>
          <t>Não vendido</t>
        </is>
      </c>
      <c r="D77" s="4" t="inlineStr">
        <is>
          <t>0</t>
        </is>
      </c>
      <c r="E77" s="5" t="inlineStr">
        <is>
          <t>12.500,00</t>
        </is>
      </c>
      <c r="F77" s="4" t="inlineStr">
        <is>
          <t>1000.00</t>
        </is>
      </c>
    </row>
    <row collapsed="false" customFormat="false" customHeight="false" hidden="false" ht="12.1" outlineLevel="0" r="78">
      <c r="A78" s="5" t="s">
        <f>=HYPERLINK("https://leilaoonline.net/lote/detalhe/212713", "073")</f>
      </c>
      <c r="B78" s="4" t="s">
        <f>=HYPERLINK("https://leilaoonline.net/lote/detalhe/212713", " Motobomba KSB MEGABLOC 40-200R ; Motor 20 cv 220/380/440 3530 rpm Weg")</f>
      </c>
      <c r="C78" s="4" t="inlineStr">
        <is>
          <t>Não vendido</t>
        </is>
      </c>
      <c r="D78" s="4" t="inlineStr">
        <is>
          <t>0</t>
        </is>
      </c>
      <c r="E78" s="5" t="inlineStr">
        <is>
          <t>6.000,00</t>
        </is>
      </c>
      <c r="F78" s="4" t="inlineStr">
        <is>
          <t>750.00</t>
        </is>
      </c>
    </row>
    <row collapsed="false" customFormat="false" customHeight="false" hidden="false" ht="12.1" outlineLevel="0" r="79">
      <c r="A79" s="5" t="s">
        <f>=HYPERLINK("https://leilaoonline.net/lote/detalhe/212704", "074")</f>
      </c>
      <c r="B79" s="4" t="s">
        <f>=HYPERLINK("https://leilaoonline.net/lote/detalhe/212704", " Empilhadeira a gás YALE LP 1479 capacidade 4,5 metros elevação Ano 2005")</f>
      </c>
      <c r="C79" s="4" t="inlineStr">
        <is>
          <t>Não vendido</t>
        </is>
      </c>
      <c r="D79" s="4" t="inlineStr">
        <is>
          <t>0</t>
        </is>
      </c>
      <c r="E79" s="5" t="inlineStr">
        <is>
          <t>41.750,00</t>
        </is>
      </c>
      <c r="F79" s="4" t="inlineStr">
        <is>
          <t>500.00</t>
        </is>
      </c>
    </row>
    <row collapsed="false" customFormat="false" customHeight="false" hidden="false" ht="12.1" outlineLevel="0" r="80">
      <c r="A80" s="5" t="s">
        <f>=HYPERLINK("https://leilaoonline.net/lote/detalhe/212702", "075")</f>
      </c>
      <c r="B80" s="4" t="s">
        <f>=HYPERLINK("https://leilaoonline.net/lote/detalhe/212702", " Motor 20 cv trifásico Weg 4 polos 1750 rpm 220/380/440 v")</f>
      </c>
      <c r="C80" s="4" t="inlineStr">
        <is>
          <t>Não vendido</t>
        </is>
      </c>
      <c r="D80" s="4" t="inlineStr">
        <is>
          <t>0</t>
        </is>
      </c>
      <c r="E80" s="5" t="inlineStr">
        <is>
          <t>3.500,00</t>
        </is>
      </c>
      <c r="F80" s="4" t="inlineStr">
        <is>
          <t>350.00</t>
        </is>
      </c>
    </row>
    <row collapsed="false" customFormat="false" customHeight="false" hidden="false" ht="12.1" outlineLevel="0" r="81">
      <c r="A81" s="5" t="s">
        <f>=HYPERLINK("https://leilaoonline.net/lote/detalhe/212705", "076")</f>
      </c>
      <c r="B81" s="4" t="s">
        <f>=HYPERLINK("https://leilaoonline.net/lote/detalhe/212705", "[ VÍDEO ] Ponte Rolante. Comprimento total: 10,50. Altura e largura: 480x300. Sem a talha")</f>
      </c>
      <c r="C81" s="4" t="inlineStr">
        <is>
          <t>Não vendido</t>
        </is>
      </c>
      <c r="D81" s="4" t="inlineStr">
        <is>
          <t>0</t>
        </is>
      </c>
      <c r="E81" s="5" t="inlineStr">
        <is>
          <t>9.000,00</t>
        </is>
      </c>
      <c r="F81" s="4" t="inlineStr">
        <is>
          <t>550.00</t>
        </is>
      </c>
    </row>
    <row collapsed="false" customFormat="false" customHeight="false" hidden="false" ht="12.1" outlineLevel="0" r="82">
      <c r="A82" s="5" t="s">
        <f>=HYPERLINK("https://leilaoonline.net/lote/detalhe/212696", "077")</f>
      </c>
      <c r="B82" s="4" t="s">
        <f>=HYPERLINK("https://leilaoonline.net/lote/detalhe/212696", " Bomba de engrenagens 3” Com motor 10 cv 8 polos 875 RPM Weg 220/380 v")</f>
      </c>
      <c r="C82" s="4" t="inlineStr">
        <is>
          <t>Não vendido</t>
        </is>
      </c>
      <c r="D82" s="4" t="inlineStr">
        <is>
          <t>0</t>
        </is>
      </c>
      <c r="E82" s="5" t="inlineStr">
        <is>
          <t>5.000,00</t>
        </is>
      </c>
      <c r="F82" s="4" t="inlineStr">
        <is>
          <t>450.00</t>
        </is>
      </c>
    </row>
    <row collapsed="false" customFormat="false" customHeight="false" hidden="false" ht="12.1" outlineLevel="0" r="83">
      <c r="A83" s="5" t="s">
        <f>=HYPERLINK("https://leilaoonline.net/lote/detalhe/212712", "078")</f>
      </c>
      <c r="B83" s="4" t="s">
        <f>=HYPERLINK("https://leilaoonline.net/lote/detalhe/212712", " 04 unidades - Motobombas KSB Modelo 65-20 ; Vazão 30 m3/h Motor 5 cv 4 polos 1750 rpm trifásico 220/380 v")</f>
      </c>
      <c r="C83" s="4" t="inlineStr">
        <is>
          <t>Não vendido</t>
        </is>
      </c>
      <c r="D83" s="4" t="inlineStr">
        <is>
          <t>1</t>
        </is>
      </c>
      <c r="E83" s="5" t="inlineStr">
        <is>
          <t>7.500,00</t>
        </is>
      </c>
      <c r="F83" s="4" t="inlineStr">
        <is>
          <t>650.00</t>
        </is>
      </c>
    </row>
    <row collapsed="false" customFormat="false" customHeight="false" hidden="false" ht="12.1" outlineLevel="0" r="84">
      <c r="A84" s="5" t="s">
        <f>=HYPERLINK("https://leilaoonline.net/lote/detalhe/212716", "079")</f>
      </c>
      <c r="B84" s="4" t="s">
        <f>=HYPERLINK("https://leilaoonline.net/lote/detalhe/212716", " Bomba Dosadora de Diafragma ORLITA com 03 saídas de INOX")</f>
      </c>
      <c r="C84" s="4" t="inlineStr">
        <is>
          <t>Não vendido</t>
        </is>
      </c>
      <c r="D84" s="4" t="inlineStr">
        <is>
          <t>0</t>
        </is>
      </c>
      <c r="E84" s="5" t="inlineStr">
        <is>
          <t>20.000,00</t>
        </is>
      </c>
      <c r="F84" s="4" t="inlineStr">
        <is>
          <t>1000.00</t>
        </is>
      </c>
    </row>
    <row collapsed="false" customFormat="false" customHeight="false" hidden="false" ht="12.1" outlineLevel="0" r="85">
      <c r="A85" s="5" t="s">
        <f>=HYPERLINK("https://leilaoonline.net/lote/detalhe/212693", "080")</f>
      </c>
      <c r="B85" s="4" t="s">
        <f>=HYPERLINK("https://leilaoonline.net/lote/detalhe/212693", " Chaveteira p canal de chavetas ( necessita de reparos)Marca : Indústria Mecânica José Baciglieri")</f>
      </c>
      <c r="C85" s="4" t="inlineStr">
        <is>
          <t>Não vendido</t>
        </is>
      </c>
      <c r="D85" s="4" t="inlineStr">
        <is>
          <t>0</t>
        </is>
      </c>
      <c r="E85" s="5" t="inlineStr">
        <is>
          <t>4.000,00</t>
        </is>
      </c>
      <c r="F85" s="4" t="inlineStr">
        <is>
          <t>550.00</t>
        </is>
      </c>
    </row>
    <row collapsed="false" customFormat="false" customHeight="false" hidden="false" ht="12.1" outlineLevel="0" r="86">
      <c r="A86" s="5" t="s">
        <f>=HYPERLINK("https://leilaoonline.net/lote/detalhe/212701", "081")</f>
      </c>
      <c r="B86" s="4" t="s">
        <f>=HYPERLINK("https://leilaoonline.net/lote/detalhe/212701", " Compressor de ar DR-600 Ingersoll-Rand 125 Psi 750PCM Ano 1974 (Necessita de reparos )")</f>
      </c>
      <c r="C86" s="4" t="inlineStr">
        <is>
          <t>Não vendido</t>
        </is>
      </c>
      <c r="D86" s="4" t="inlineStr">
        <is>
          <t>0</t>
        </is>
      </c>
      <c r="E86" s="5" t="inlineStr">
        <is>
          <t>19.000,00</t>
        </is>
      </c>
      <c r="F86" s="4" t="inlineStr">
        <is>
          <t>650.00</t>
        </is>
      </c>
    </row>
    <row collapsed="false" customFormat="false" customHeight="false" hidden="false" ht="12.1" outlineLevel="0" r="87">
      <c r="A87" s="5" t="s">
        <f>=HYPERLINK("https://leilaoonline.net/lote/detalhe/212709", "082")</f>
      </c>
      <c r="B87" s="4" t="s">
        <f>=HYPERLINK("https://leilaoonline.net/lote/detalhe/212709", " 02 unidades - Pulverizadores de Inox Pneumáticos com 50 bicos cada")</f>
      </c>
      <c r="C87" s="4" t="inlineStr">
        <is>
          <t>Não vendido</t>
        </is>
      </c>
      <c r="D87" s="4" t="inlineStr">
        <is>
          <t>0</t>
        </is>
      </c>
      <c r="E87" s="5" t="inlineStr">
        <is>
          <t>1.500,00</t>
        </is>
      </c>
      <c r="F87" s="4" t="inlineStr">
        <is>
          <t>350.00</t>
        </is>
      </c>
    </row>
    <row collapsed="false" customFormat="false" customHeight="false" hidden="false" ht="12.1" outlineLevel="0" r="88">
      <c r="A88" s="5" t="s">
        <f>=HYPERLINK("https://leilaoonline.net/lote/detalhe/212721", "083")</f>
      </c>
      <c r="B88" s="4" t="s">
        <f>=HYPERLINK("https://leilaoonline.net/lote/detalhe/212721", " Moinho de Bolas 32 mil litros Medidas de 3,00 x 4,40 metros Acompanha motor de 100 cvRedutor de 1:49 Revestimento de sílica Sem carga de bolas")</f>
      </c>
      <c r="C88" s="4" t="inlineStr">
        <is>
          <t>Não vendido</t>
        </is>
      </c>
      <c r="D88" s="4" t="inlineStr">
        <is>
          <t>0</t>
        </is>
      </c>
      <c r="E88" s="5" t="inlineStr">
        <is>
          <t>75.000,00</t>
        </is>
      </c>
      <c r="F88" s="4" t="inlineStr">
        <is>
          <t>2000.00</t>
        </is>
      </c>
    </row>
    <row collapsed="false" customFormat="false" customHeight="false" hidden="false" ht="12.1" outlineLevel="0" r="89">
      <c r="A89" s="5" t="s">
        <f>=HYPERLINK("https://leilaoonline.net/lote/detalhe/212692", "084")</f>
      </c>
      <c r="B89" s="4" t="s">
        <f>=HYPERLINK("https://leilaoonline.net/lote/detalhe/212692", "[ VÍDEO ] Eletroímã ITAL INDUSTRIA MAGNÉTICA. Altura: 53 cm ; Comprimento 110 cm ; peso aproximado 500 kg. Capacidade de carga: Aprox. 2 toneladas")</f>
      </c>
      <c r="C89" s="4" t="inlineStr">
        <is>
          <t>Não vendido</t>
        </is>
      </c>
      <c r="D89" s="4" t="inlineStr">
        <is>
          <t>0</t>
        </is>
      </c>
      <c r="E89" s="5" t="inlineStr">
        <is>
          <t>22.500,00</t>
        </is>
      </c>
      <c r="F89" s="4" t="inlineStr">
        <is>
          <t>750.00</t>
        </is>
      </c>
    </row>
    <row collapsed="false" customFormat="false" customHeight="false" hidden="false" ht="12.1" outlineLevel="0" r="90">
      <c r="A90" s="5" t="s">
        <f>=HYPERLINK("https://leilaoonline.net/lote/detalhe/212724", "085")</f>
      </c>
      <c r="B90" s="4" t="s">
        <f>=HYPERLINK("https://leilaoonline.net/lote/detalhe/212724", " Lixadeira de CINTA para Madeira. Motor 2 cv trifásico")</f>
      </c>
      <c r="C90" s="4" t="inlineStr">
        <is>
          <t>Não vendido</t>
        </is>
      </c>
      <c r="D90" s="4" t="inlineStr">
        <is>
          <t>0</t>
        </is>
      </c>
      <c r="E90" s="5" t="inlineStr">
        <is>
          <t>2.500,00</t>
        </is>
      </c>
      <c r="F90" s="4" t="inlineStr">
        <is>
          <t>350.00</t>
        </is>
      </c>
    </row>
    <row collapsed="false" customFormat="false" customHeight="false" hidden="false" ht="12.1" outlineLevel="0" r="91">
      <c r="A91" s="5" t="s">
        <f>=HYPERLINK("https://leilaoonline.net/lote/detalhe/212725", "086")</f>
      </c>
      <c r="B91" s="4" t="s">
        <f>=HYPERLINK("https://leilaoonline.net/lote/detalhe/212725", " Lote contendo facas , contra facas , suporte de facas e parafusos de grande porte para picadores de madeira -.Aprox. 2.000 kgs")</f>
      </c>
      <c r="C91" s="4" t="inlineStr">
        <is>
          <t>Não vendido</t>
        </is>
      </c>
      <c r="D91" s="4" t="inlineStr">
        <is>
          <t>0</t>
        </is>
      </c>
      <c r="E91" s="5" t="inlineStr">
        <is>
          <t>14.000,00</t>
        </is>
      </c>
      <c r="F91" s="4" t="inlineStr">
        <is>
          <t>550.00</t>
        </is>
      </c>
    </row>
    <row collapsed="false" customFormat="false" customHeight="false" hidden="false" ht="12.1" outlineLevel="0" r="92">
      <c r="A92" s="5" t="s">
        <f>=HYPERLINK("https://leilaoonline.net/lote/detalhe/212722", "087")</f>
      </c>
      <c r="B92" s="4" t="s">
        <f>=HYPERLINK("https://leilaoonline.net/lote/detalhe/212722", " 13 unidades - Lote de REDUTORES de velocidade com diversas reduções e tamanho")</f>
      </c>
      <c r="C92" s="4" t="inlineStr">
        <is>
          <t>Não vendido</t>
        </is>
      </c>
      <c r="D92" s="4" t="inlineStr">
        <is>
          <t>0</t>
        </is>
      </c>
      <c r="E92" s="5" t="inlineStr">
        <is>
          <t>40.000,00</t>
        </is>
      </c>
      <c r="F92" s="4" t="inlineStr">
        <is>
          <t>1000.00</t>
        </is>
      </c>
    </row>
    <row collapsed="false" customFormat="false" customHeight="false" hidden="false" ht="12.1" outlineLevel="0" r="93">
      <c r="A93" s="5" t="s">
        <f>=HYPERLINK("https://leilaoonline.net/lote/detalhe/212723", "089")</f>
      </c>
      <c r="B93" s="4" t="s">
        <f>=HYPERLINK("https://leilaoonline.net/lote/detalhe/212723", " Mesa vibratória Separadora de INOX sem motor")</f>
      </c>
      <c r="C93" s="4" t="inlineStr">
        <is>
          <t>Não vendido</t>
        </is>
      </c>
      <c r="D93" s="4" t="inlineStr">
        <is>
          <t>0</t>
        </is>
      </c>
      <c r="E93" s="5" t="inlineStr">
        <is>
          <t>3.500,00</t>
        </is>
      </c>
      <c r="F93" s="4" t="inlineStr">
        <is>
          <t>350.00</t>
        </is>
      </c>
    </row>
    <row collapsed="false" customFormat="false" customHeight="false" hidden="false" ht="12.1" outlineLevel="0" r="94">
      <c r="A94" s="5" t="s">
        <f>=HYPERLINK("https://leilaoonline.net/lote/detalhe/212726", "090")</f>
      </c>
      <c r="B94" s="4" t="s">
        <f>=HYPERLINK("https://leilaoonline.net/lote/detalhe/212726", "[ VÍDEO ] Tanque AÇO INOX 304. Altura: 5,50 Altura. Diametro: 3,10. Aprox. 40 mil litros")</f>
      </c>
      <c r="C94" s="4" t="inlineStr">
        <is>
          <t>Não vendido</t>
        </is>
      </c>
      <c r="D94" s="4" t="inlineStr">
        <is>
          <t>0</t>
        </is>
      </c>
      <c r="E94" s="5" t="inlineStr">
        <is>
          <t>27.500,00</t>
        </is>
      </c>
      <c r="F94" s="4" t="inlineStr">
        <is>
          <t>750.00</t>
        </is>
      </c>
    </row>
    <row collapsed="false" customFormat="false" customHeight="false" hidden="false" ht="12.1" outlineLevel="0" r="95">
      <c r="A95" s="5" t="s">
        <f>=HYPERLINK("https://leilaoonline.net/lote/detalhe/212727", "091")</f>
      </c>
      <c r="B95" s="4" t="s">
        <f>=HYPERLINK("https://leilaoonline.net/lote/detalhe/212727", " 04 unidades - Motovibradores de 4,3 cv e acessórios Placas e diversos")</f>
      </c>
      <c r="C95" s="4" t="inlineStr">
        <is>
          <t>Não vendido</t>
        </is>
      </c>
      <c r="D95" s="4" t="inlineStr">
        <is>
          <t>0</t>
        </is>
      </c>
      <c r="E95" s="5" t="inlineStr">
        <is>
          <t>5.000,00</t>
        </is>
      </c>
      <c r="F95" s="4" t="inlineStr">
        <is>
          <t>350.00</t>
        </is>
      </c>
    </row>
    <row collapsed="false" customFormat="false" customHeight="false" hidden="false" ht="12.1" outlineLevel="0" r="96">
      <c r="A96" s="5" t="s">
        <f>=HYPERLINK("https://leilaoonline.net/lote/detalhe/212728", "092")</f>
      </c>
      <c r="B96" s="4" t="s">
        <f>=HYPERLINK("https://leilaoonline.net/lote/detalhe/212728", "[ VÍDEO ] Empilhadeira a Gás CATERPILLAR 7 toneladas ano 1998")</f>
      </c>
      <c r="C96" s="4" t="inlineStr">
        <is>
          <t>Não vendido</t>
        </is>
      </c>
      <c r="D96" s="4" t="inlineStr">
        <is>
          <t>0</t>
        </is>
      </c>
      <c r="E96" s="5" t="inlineStr">
        <is>
          <t>65.000,00</t>
        </is>
      </c>
      <c r="F96" s="4" t="inlineStr">
        <is>
          <t>2000.00</t>
        </is>
      </c>
    </row>
    <row collapsed="false" customFormat="false" customHeight="false" hidden="false" ht="12.1" outlineLevel="0" r="97">
      <c r="A97" s="5" t="s">
        <f>=HYPERLINK("https://leilaoonline.net/lote/detalhe/212729", "093")</f>
      </c>
      <c r="B97" s="4" t="s">
        <f>=HYPERLINK("https://leilaoonline.net/lote/detalhe/212729", " Redutor de velocidade 1:12 redução")</f>
      </c>
      <c r="C97" s="4" t="inlineStr">
        <is>
          <t>Não vendido</t>
        </is>
      </c>
      <c r="D97" s="4" t="inlineStr">
        <is>
          <t>0</t>
        </is>
      </c>
      <c r="E97" s="5" t="inlineStr">
        <is>
          <t>12.500,00</t>
        </is>
      </c>
      <c r="F97" s="4" t="inlineStr">
        <is>
          <t>750.00</t>
        </is>
      </c>
    </row>
    <row collapsed="false" customFormat="false" customHeight="false" hidden="false" ht="12.1" outlineLevel="0" r="98">
      <c r="A98" s="5" t="s">
        <f>=HYPERLINK("https://leilaoonline.net/lote/detalhe/212730", "095")</f>
      </c>
      <c r="B98" s="4" t="s">
        <f>=HYPERLINK("https://leilaoonline.net/lote/detalhe/212730", "[ VÍDEOS ] Silo para concreto (cimento) 100 toneladas  9x3,30 metros. Aprox. 75 mil litros ")</f>
      </c>
      <c r="C98" s="4" t="inlineStr">
        <is>
          <t>Não vendido</t>
        </is>
      </c>
      <c r="D98" s="4" t="inlineStr">
        <is>
          <t>0</t>
        </is>
      </c>
      <c r="E98" s="5" t="inlineStr">
        <is>
          <t>35.000,00</t>
        </is>
      </c>
      <c r="F98" s="4" t="inlineStr">
        <is>
          <t>1000.00</t>
        </is>
      </c>
    </row>
    <row collapsed="false" customFormat="false" customHeight="false" hidden="false" ht="12.1" outlineLevel="0" r="99">
      <c r="A99" s="5" t="s">
        <f>=HYPERLINK("https://leilaoonline.net/lote/detalhe/212649", "096")</f>
      </c>
      <c r="B99" s="4" t="s">
        <f>=HYPERLINK("https://leilaoonline.net/lote/detalhe/212649", "12 unidades - Portões ( NOVOS) de aço carbono com as seguintes medidas 2900x3530 metros cada.")</f>
      </c>
      <c r="C99" s="4" t="inlineStr">
        <is>
          <t>Não vendido</t>
        </is>
      </c>
      <c r="D99" s="4" t="inlineStr">
        <is>
          <t>0</t>
        </is>
      </c>
      <c r="E99" s="5" t="inlineStr">
        <is>
          <t>30.000,00</t>
        </is>
      </c>
      <c r="F99" s="4" t="inlineStr">
        <is>
          <t>500.00</t>
        </is>
      </c>
    </row>
    <row collapsed="false" customFormat="false" customHeight="false" hidden="false" ht="12.1" outlineLevel="0" r="100">
      <c r="A100" s="5" t="s">
        <f>=HYPERLINK("https://leilaoonline.net/lote/detalhe/212744", "098")</f>
      </c>
      <c r="B100" s="4" t="s">
        <f>=HYPERLINK("https://leilaoonline.net/lote/detalhe/212744", "[ VÍDEO ] Peneira Rotativa p Areia c/ motor 20 cv 4 polos 220/380 - Redutor 1:35 H23 nas medidas de 6000x1500 mm")</f>
      </c>
      <c r="C100" s="4" t="inlineStr">
        <is>
          <t>Não vendido</t>
        </is>
      </c>
      <c r="D100" s="4" t="inlineStr">
        <is>
          <t>0</t>
        </is>
      </c>
      <c r="E100" s="5" t="inlineStr">
        <is>
          <t>135.000,00</t>
        </is>
      </c>
      <c r="F100" s="4" t="inlineStr">
        <is>
          <t>1000.00</t>
        </is>
      </c>
    </row>
    <row collapsed="false" customFormat="false" customHeight="false" hidden="false" ht="12.1" outlineLevel="0" r="101">
      <c r="A101" s="5" t="s">
        <f>=HYPERLINK("https://leilaoonline.net/lote/detalhe/212739", "099")</f>
      </c>
      <c r="B101" s="4" t="s">
        <f>=HYPERLINK("https://leilaoonline.net/lote/detalhe/212739", " Motor 75 cv 2 polos 3565 RPM 220/380/440 V WEG")</f>
      </c>
      <c r="C101" s="4" t="inlineStr">
        <is>
          <t>Não vendido</t>
        </is>
      </c>
      <c r="D101" s="4" t="inlineStr">
        <is>
          <t>0</t>
        </is>
      </c>
      <c r="E101" s="5" t="inlineStr">
        <is>
          <t>4.500,00</t>
        </is>
      </c>
      <c r="F101" s="4" t="inlineStr">
        <is>
          <t>550.00</t>
        </is>
      </c>
    </row>
    <row collapsed="false" customFormat="false" customHeight="false" hidden="false" ht="12.1" outlineLevel="0" r="102">
      <c r="A102" s="5" t="s">
        <f>=HYPERLINK("https://leilaoonline.net/lote/detalhe/212738", "100")</f>
      </c>
      <c r="B102" s="4" t="s">
        <f>=HYPERLINK("https://leilaoonline.net/lote/detalhe/212738", " Peneira Rotativa p Areia sem motor , excelente estado de conservação")</f>
      </c>
      <c r="C102" s="4" t="inlineStr">
        <is>
          <t>Não vendido</t>
        </is>
      </c>
      <c r="D102" s="4" t="inlineStr">
        <is>
          <t>0</t>
        </is>
      </c>
      <c r="E102" s="5" t="inlineStr">
        <is>
          <t>14.000,00</t>
        </is>
      </c>
      <c r="F102" s="4" t="inlineStr">
        <is>
          <t>450.00</t>
        </is>
      </c>
    </row>
    <row collapsed="false" customFormat="false" customHeight="false" hidden="false" ht="12.1" outlineLevel="0" r="103">
      <c r="A103" s="5" t="s">
        <f>=HYPERLINK("https://leilaoonline.net/lote/detalhe/212735", "101")</f>
      </c>
      <c r="B103" s="4" t="s">
        <f>=HYPERLINK("https://leilaoonline.net/lote/detalhe/212735", "[ VÍDEOS ] DRAGUELANDIA HITACHI 1962 Acompanha concha e contrapesos")</f>
      </c>
      <c r="C103" s="4" t="inlineStr">
        <is>
          <t>Não vendido</t>
        </is>
      </c>
      <c r="D103" s="4" t="inlineStr">
        <is>
          <t>0</t>
        </is>
      </c>
      <c r="E103" s="5" t="inlineStr">
        <is>
          <t>35.000,00</t>
        </is>
      </c>
      <c r="F103" s="4" t="inlineStr">
        <is>
          <t>750.00</t>
        </is>
      </c>
    </row>
    <row collapsed="false" customFormat="false" customHeight="false" hidden="false" ht="12.1" outlineLevel="0" r="104">
      <c r="A104" s="5" t="s">
        <f>=HYPERLINK("https://leilaoonline.net/lote/detalhe/212734", "102")</f>
      </c>
      <c r="B104" s="4" t="s">
        <f>=HYPERLINK("https://leilaoonline.net/lote/detalhe/212734", " Motobomba GRUNDFOS DANFOSS 20 cv 3528 rpm ( NOVA SEM USO)")</f>
      </c>
      <c r="C104" s="4" t="inlineStr">
        <is>
          <t>Não vendido</t>
        </is>
      </c>
      <c r="D104" s="4" t="inlineStr">
        <is>
          <t>0</t>
        </is>
      </c>
      <c r="E104" s="5" t="inlineStr">
        <is>
          <t>12.000,00</t>
        </is>
      </c>
      <c r="F104" s="4" t="inlineStr">
        <is>
          <t>550.00</t>
        </is>
      </c>
    </row>
    <row collapsed="false" customFormat="false" customHeight="false" hidden="false" ht="12.1" outlineLevel="0" r="105">
      <c r="A105" s="5" t="s">
        <f>=HYPERLINK("https://leilaoonline.net/lote/detalhe/212741", "103")</f>
      </c>
      <c r="B105" s="4" t="s">
        <f>=HYPERLINK("https://leilaoonline.net/lote/detalhe/212741", " Bomba de INOX p Massa de Papel e Serragem ; Sem motor")</f>
      </c>
      <c r="C105" s="4" t="inlineStr">
        <is>
          <t>Não vendido</t>
        </is>
      </c>
      <c r="D105" s="4" t="inlineStr">
        <is>
          <t>0</t>
        </is>
      </c>
      <c r="E105" s="5" t="inlineStr">
        <is>
          <t>17.000,00</t>
        </is>
      </c>
      <c r="F105" s="4" t="inlineStr">
        <is>
          <t>500.00</t>
        </is>
      </c>
    </row>
    <row collapsed="false" customFormat="false" customHeight="false" hidden="false" ht="12.1" outlineLevel="0" r="106">
      <c r="A106" s="5" t="s">
        <f>=HYPERLINK("https://leilaoonline.net/lote/detalhe/212742", "104")</f>
      </c>
      <c r="B106" s="4" t="s">
        <f>=HYPERLINK("https://leilaoonline.net/lote/detalhe/212742", " Válvulas Angular de 6” e 3” respectivamente Aço carbono")</f>
      </c>
      <c r="C106" s="4" t="inlineStr">
        <is>
          <t>Não vendido</t>
        </is>
      </c>
      <c r="D106" s="4" t="inlineStr">
        <is>
          <t>0</t>
        </is>
      </c>
      <c r="E106" s="5" t="inlineStr">
        <is>
          <t>1.800,00</t>
        </is>
      </c>
      <c r="F106" s="4" t="inlineStr">
        <is>
          <t>200.00</t>
        </is>
      </c>
    </row>
    <row collapsed="false" customFormat="false" customHeight="false" hidden="false" ht="12.1" outlineLevel="0" r="107">
      <c r="A107" s="5" t="s">
        <f>=HYPERLINK("https://leilaoonline.net/lote/detalhe/212740", "105")</f>
      </c>
      <c r="B107" s="4" t="s">
        <f>=HYPERLINK("https://leilaoonline.net/lote/detalhe/212740", " Válvulas MAXON p/ Gás 4” 02 unidades ( pouco uso , revisadas )")</f>
      </c>
      <c r="C107" s="4" t="inlineStr">
        <is>
          <t>Não vendido</t>
        </is>
      </c>
      <c r="D107" s="4" t="inlineStr">
        <is>
          <t>0</t>
        </is>
      </c>
      <c r="E107" s="5" t="inlineStr">
        <is>
          <t>3.200,00</t>
        </is>
      </c>
      <c r="F107" s="4" t="inlineStr">
        <is>
          <t>350.00</t>
        </is>
      </c>
    </row>
    <row collapsed="false" customFormat="false" customHeight="false" hidden="false" ht="12.1" outlineLevel="0" r="108">
      <c r="A108" s="5" t="s">
        <f>=HYPERLINK("https://leilaoonline.net/lote/detalhe/212743", "109")</f>
      </c>
      <c r="B108" s="4" t="s">
        <f>=HYPERLINK("https://leilaoonline.net/lote/detalhe/212743", "[ VÍDEO ] 04 unidades - Motores Elétrico ANTI EXPLOSÃO BLINDADOS WEG. Veja especificações")</f>
      </c>
      <c r="C108" s="4" t="inlineStr">
        <is>
          <t>Não vendido</t>
        </is>
      </c>
      <c r="D108" s="4" t="inlineStr">
        <is>
          <t>0</t>
        </is>
      </c>
      <c r="E108" s="5" t="inlineStr">
        <is>
          <t>7.500,00</t>
        </is>
      </c>
      <c r="F108" s="4" t="inlineStr">
        <is>
          <t>350.00</t>
        </is>
      </c>
    </row>
    <row collapsed="false" customFormat="false" customHeight="false" hidden="false" ht="12.1" outlineLevel="0" r="109">
      <c r="A109" s="5" t="s">
        <f>=HYPERLINK("https://leilaoonline.net/lote/detalhe/212750", "110")</f>
      </c>
      <c r="B109" s="4" t="s">
        <f>=HYPERLINK("https://leilaoonline.net/lote/detalhe/212750", " 02 Conjuntos de Jato de granalhas ( sem compressor)")</f>
      </c>
      <c r="C109" s="4" t="inlineStr">
        <is>
          <t>Não vendido</t>
        </is>
      </c>
      <c r="D109" s="4" t="inlineStr">
        <is>
          <t>0</t>
        </is>
      </c>
      <c r="E109" s="5" t="inlineStr">
        <is>
          <t>11.000,00</t>
        </is>
      </c>
      <c r="F109" s="4" t="inlineStr">
        <is>
          <t>500.00</t>
        </is>
      </c>
    </row>
    <row collapsed="false" customFormat="false" customHeight="false" hidden="false" ht="12.1" outlineLevel="0" r="110">
      <c r="A110" s="5" t="s">
        <f>=HYPERLINK("https://leilaoonline.net/lote/detalhe/212747", "111")</f>
      </c>
      <c r="B110" s="4" t="s">
        <f>=HYPERLINK("https://leilaoonline.net/lote/detalhe/212747", "[ VÍDEO ] Envasadora de líquidos com 12 Bicos ; motor e acionamento INOX")</f>
      </c>
      <c r="C110" s="4" t="inlineStr">
        <is>
          <t>Não vendido</t>
        </is>
      </c>
      <c r="D110" s="4" t="inlineStr">
        <is>
          <t>0</t>
        </is>
      </c>
      <c r="E110" s="5" t="inlineStr">
        <is>
          <t>10.000,00</t>
        </is>
      </c>
      <c r="F110" s="4" t="inlineStr">
        <is>
          <t>500.00</t>
        </is>
      </c>
    </row>
    <row collapsed="false" customFormat="false" customHeight="false" hidden="false" ht="12.1" outlineLevel="0" r="111">
      <c r="A111" s="5" t="s">
        <f>=HYPERLINK("https://leilaoonline.net/lote/detalhe/212745", "112")</f>
      </c>
      <c r="B111" s="4" t="s">
        <f>=HYPERLINK("https://leilaoonline.net/lote/detalhe/212745", " Vassoura Varredora Motorizada COMAC ( necessita de reparos) ")</f>
      </c>
      <c r="C111" s="4" t="inlineStr">
        <is>
          <t>Não vendido</t>
        </is>
      </c>
      <c r="D111" s="4" t="inlineStr">
        <is>
          <t>0</t>
        </is>
      </c>
      <c r="E111" s="5" t="inlineStr">
        <is>
          <t>10.000,00</t>
        </is>
      </c>
      <c r="F111" s="4" t="inlineStr">
        <is>
          <t>300.00</t>
        </is>
      </c>
    </row>
    <row collapsed="false" customFormat="false" customHeight="false" hidden="false" ht="12.1" outlineLevel="0" r="112">
      <c r="A112" s="5" t="s">
        <f>=HYPERLINK("https://leilaoonline.net/lote/detalhe/212746", "113")</f>
      </c>
      <c r="B112" s="4" t="s">
        <f>=HYPERLINK("https://leilaoonline.net/lote/detalhe/212746", " Rosca Transportadora Helicoidal de INOX 304. Medidas 9 metros de comprimento, 50 cm de diâmetro. Peso aproximado 2500 Kgs. Com acessórios conforme fotos")</f>
      </c>
      <c r="C112" s="4" t="inlineStr">
        <is>
          <t>Não vendido</t>
        </is>
      </c>
      <c r="D112" s="4" t="inlineStr">
        <is>
          <t>0</t>
        </is>
      </c>
      <c r="E112" s="5" t="inlineStr">
        <is>
          <t>22.000,00</t>
        </is>
      </c>
      <c r="F112" s="4" t="inlineStr">
        <is>
          <t>500.00</t>
        </is>
      </c>
    </row>
    <row collapsed="false" customFormat="false" customHeight="false" hidden="false" ht="12.1" outlineLevel="0" r="113">
      <c r="A113" s="5" t="s">
        <f>=HYPERLINK("https://leilaoonline.net/lote/detalhe/212751", "114")</f>
      </c>
      <c r="B113" s="4" t="s">
        <f>=HYPERLINK("https://leilaoonline.net/lote/detalhe/212751", " Exaustor Soprador MZ VP 560/P 3300 rpm trifásico 220/380 v 4,6 kw ( 6 cv )")</f>
      </c>
      <c r="C113" s="4" t="inlineStr">
        <is>
          <t>Não vendido</t>
        </is>
      </c>
      <c r="D113" s="4" t="inlineStr">
        <is>
          <t>0</t>
        </is>
      </c>
      <c r="E113" s="5" t="inlineStr">
        <is>
          <t>2.500,00</t>
        </is>
      </c>
      <c r="F113" s="4" t="inlineStr">
        <is>
          <t>300.00</t>
        </is>
      </c>
    </row>
    <row collapsed="false" customFormat="false" customHeight="false" hidden="false" ht="12.1" outlineLevel="0" r="114">
      <c r="A114" s="5" t="s">
        <f>=HYPERLINK("https://leilaoonline.net/lote/detalhe/212748", "116")</f>
      </c>
      <c r="B114" s="4" t="s">
        <f>=HYPERLINK("https://leilaoonline.net/lote/detalhe/212748", "[ VÍDEO ] Motoniveladora (PATROLA) New Holland Modelo FG85/ Ano 95 TRANSMISSÃO 28000/06 Pneus novos")</f>
      </c>
      <c r="C114" s="4" t="inlineStr">
        <is>
          <t>Não vendido</t>
        </is>
      </c>
      <c r="D114" s="4" t="inlineStr">
        <is>
          <t>0</t>
        </is>
      </c>
      <c r="E114" s="5" t="inlineStr">
        <is>
          <t>135.000,00</t>
        </is>
      </c>
      <c r="F114" s="4" t="inlineStr">
        <is>
          <t>750.00</t>
        </is>
      </c>
    </row>
    <row collapsed="false" customFormat="false" customHeight="false" hidden="false" ht="12.1" outlineLevel="0" r="115">
      <c r="A115" s="5" t="s">
        <f>=HYPERLINK("https://leilaoonline.net/lote/detalhe/212749", "117")</f>
      </c>
      <c r="B115" s="4" t="s">
        <f>=HYPERLINK("https://leilaoonline.net/lote/detalhe/212749", "[ VÍDEO ] Aprox. 10 unidades - Válvulas Industriais diversas")</f>
      </c>
      <c r="C115" s="4" t="inlineStr">
        <is>
          <t>Não vendido</t>
        </is>
      </c>
      <c r="D115" s="4" t="inlineStr">
        <is>
          <t>0</t>
        </is>
      </c>
      <c r="E115" s="5" t="inlineStr">
        <is>
          <t>2.900,00</t>
        </is>
      </c>
      <c r="F115" s="4" t="inlineStr">
        <is>
          <t>250.00</t>
        </is>
      </c>
    </row>
    <row collapsed="false" customFormat="false" customHeight="false" hidden="false" ht="12.1" outlineLevel="0" r="116">
      <c r="A116" s="5" t="s">
        <f>=HYPERLINK("https://leilaoonline.net/lote/detalhe/212758", "118")</f>
      </c>
      <c r="B116" s="4" t="s">
        <f>=HYPERLINK("https://leilaoonline.net/lote/detalhe/212758", " 09 unidades - Buchas p/ Rolamentos Eixo 340 mm Modelo GGL HM 3172")</f>
      </c>
      <c r="C116" s="4" t="inlineStr">
        <is>
          <t>Não vendido</t>
        </is>
      </c>
      <c r="D116" s="4" t="inlineStr">
        <is>
          <t>0</t>
        </is>
      </c>
      <c r="E116" s="5" t="inlineStr">
        <is>
          <t>2.800,00</t>
        </is>
      </c>
      <c r="F116" s="4" t="inlineStr">
        <is>
          <t>300.00</t>
        </is>
      </c>
    </row>
    <row collapsed="false" customFormat="false" customHeight="false" hidden="false" ht="12.1" outlineLevel="0" r="117">
      <c r="A117" s="5" t="s">
        <f>=HYPERLINK("https://leilaoonline.net/lote/detalhe/212752", "119")</f>
      </c>
      <c r="B117" s="4" t="s">
        <f>=HYPERLINK("https://leilaoonline.net/lote/detalhe/212752", " [ LANCES POR UNIDADE ] 50 unidades - Dormentes de concreto ferroviário. Aprox. 280 kgs. Medidas: 2200x300x280 mm. Para Arrimo, Contenção, Cerca e outros fins.")</f>
      </c>
      <c r="C117" s="4" t="inlineStr">
        <is>
          <t>Não vendido</t>
        </is>
      </c>
      <c r="D117" s="4" t="inlineStr">
        <is>
          <t>0</t>
        </is>
      </c>
      <c r="E117" s="5" t="inlineStr">
        <is>
          <t>25,00</t>
        </is>
      </c>
      <c r="F117" s="4" t="inlineStr">
        <is>
          <t>0.50</t>
        </is>
      </c>
    </row>
    <row collapsed="false" customFormat="false" customHeight="false" hidden="false" ht="12.1" outlineLevel="0" r="118">
      <c r="A118" s="5" t="s">
        <f>=HYPERLINK("https://leilaoonline.net/lote/detalhe/212757", "120")</f>
      </c>
      <c r="B118" s="4" t="s">
        <f>=HYPERLINK("https://leilaoonline.net/lote/detalhe/212757", " [ LANCES POR UNIDADE ] 100 unidades - Dormentes de concreto ferroviário. Aprox. 280 kgs. Medidas: 2200x300x280 mm. Para Arrimo, Contenção, Cerca e outros fins.")</f>
      </c>
      <c r="C118" s="4" t="inlineStr">
        <is>
          <t>Não vendido</t>
        </is>
      </c>
      <c r="D118" s="4" t="inlineStr">
        <is>
          <t>0</t>
        </is>
      </c>
      <c r="E118" s="5" t="inlineStr">
        <is>
          <t>25,00</t>
        </is>
      </c>
      <c r="F118" s="4" t="inlineStr">
        <is>
          <t>0.50</t>
        </is>
      </c>
    </row>
    <row collapsed="false" customFormat="false" customHeight="false" hidden="false" ht="12.1" outlineLevel="0" r="119">
      <c r="A119" s="5" t="s">
        <f>=HYPERLINK("https://leilaoonline.net/lote/detalhe/212753", "121")</f>
      </c>
      <c r="B119" s="4" t="s">
        <f>=HYPERLINK("https://leilaoonline.net/lote/detalhe/212753", " [ LANCES POR UNIDADE ] 150 unidades - Dormentes de concreto ferroviário. Aprox. 280 kgs. Medidas: 2200x300x280 mm. Para Arrimo, Contenção, Cerca e outros fins.")</f>
      </c>
      <c r="C119" s="4" t="inlineStr">
        <is>
          <t>Não vendido</t>
        </is>
      </c>
      <c r="D119" s="4" t="inlineStr">
        <is>
          <t>0</t>
        </is>
      </c>
      <c r="E119" s="5" t="inlineStr">
        <is>
          <t>25,00</t>
        </is>
      </c>
      <c r="F119" s="4" t="inlineStr">
        <is>
          <t>0.50</t>
        </is>
      </c>
    </row>
    <row collapsed="false" customFormat="false" customHeight="false" hidden="false" ht="12.1" outlineLevel="0" r="120">
      <c r="A120" s="5" t="s">
        <f>=HYPERLINK("https://leilaoonline.net/lote/detalhe/212755", "122")</f>
      </c>
      <c r="B120" s="4" t="s">
        <f>=HYPERLINK("https://leilaoonline.net/lote/detalhe/212755", " [ LANCES POR UNIDADE ] 200 unidades - Dormentes de concreto ferroviário. Aprox. 280 kgs. Medidas: 2200x300x280 mm. Para Arrimo, Contenção, Cerca e outros fins.")</f>
      </c>
      <c r="C120" s="4" t="inlineStr">
        <is>
          <t>Não vendido</t>
        </is>
      </c>
      <c r="D120" s="4" t="inlineStr">
        <is>
          <t>0</t>
        </is>
      </c>
      <c r="E120" s="5" t="inlineStr">
        <is>
          <t>25,00</t>
        </is>
      </c>
      <c r="F120" s="4" t="inlineStr">
        <is>
          <t>0.50</t>
        </is>
      </c>
    </row>
    <row collapsed="false" customFormat="false" customHeight="false" hidden="false" ht="12.1" outlineLevel="0" r="121">
      <c r="A121" s="5" t="s">
        <f>=HYPERLINK("https://leilaoonline.net/lote/detalhe/212762", "126")</f>
      </c>
      <c r="B121" s="4" t="s">
        <f>=HYPERLINK("https://leilaoonline.net/lote/detalhe/212762", " Túnel de encolhimento para garrafas PET - Equipamento funcionando")</f>
      </c>
      <c r="C121" s="4" t="inlineStr">
        <is>
          <t>Não vendido</t>
        </is>
      </c>
      <c r="D121" s="4" t="inlineStr">
        <is>
          <t>0</t>
        </is>
      </c>
      <c r="E121" s="5" t="inlineStr">
        <is>
          <t>5.000,00</t>
        </is>
      </c>
      <c r="F121" s="4" t="inlineStr">
        <is>
          <t>350.00</t>
        </is>
      </c>
    </row>
    <row collapsed="false" customFormat="false" customHeight="false" hidden="false" ht="12.1" outlineLevel="0" r="122">
      <c r="A122" s="5" t="s">
        <f>=HYPERLINK("https://leilaoonline.net/lote/detalhe/212764", "127")</f>
      </c>
      <c r="B122" s="4" t="s">
        <f>=HYPERLINK("https://leilaoonline.net/lote/detalhe/212764", " Redutor de velocidade TRANSMOTECNICA Redução 1:31,50")</f>
      </c>
      <c r="C122" s="4" t="inlineStr">
        <is>
          <t>Não vendido</t>
        </is>
      </c>
      <c r="D122" s="4" t="inlineStr">
        <is>
          <t>0</t>
        </is>
      </c>
      <c r="E122" s="5" t="inlineStr">
        <is>
          <t>6.000,00</t>
        </is>
      </c>
      <c r="F122" s="4" t="inlineStr">
        <is>
          <t>350.00</t>
        </is>
      </c>
    </row>
    <row collapsed="false" customFormat="false" customHeight="false" hidden="false" ht="12.1" outlineLevel="0" r="123">
      <c r="A123" s="5" t="s">
        <f>=HYPERLINK("https://leilaoonline.net/lote/detalhe/212760", "128")</f>
      </c>
      <c r="B123" s="4" t="s">
        <f>=HYPERLINK("https://leilaoonline.net/lote/detalhe/212760", " Redutor de velocidade com redução de 1:125 para motor de 60 cv. REVISADO")</f>
      </c>
      <c r="C123" s="4" t="inlineStr">
        <is>
          <t>Não vendido</t>
        </is>
      </c>
      <c r="D123" s="4" t="inlineStr">
        <is>
          <t>0</t>
        </is>
      </c>
      <c r="E123" s="5" t="inlineStr">
        <is>
          <t>6.000,00</t>
        </is>
      </c>
      <c r="F123" s="4" t="inlineStr">
        <is>
          <t>350.00</t>
        </is>
      </c>
    </row>
    <row collapsed="false" customFormat="false" customHeight="false" hidden="false" ht="12.1" outlineLevel="0" r="124">
      <c r="A124" s="5" t="s">
        <f>=HYPERLINK("https://leilaoonline.net/lote/detalhe/212759", "129")</f>
      </c>
      <c r="B124" s="4" t="s">
        <f>=HYPERLINK("https://leilaoonline.net/lote/detalhe/212759", " Redutor de velocidade SEW EURODRIVE Redução de 1:30 para motor de 30 cv. REVISADO")</f>
      </c>
      <c r="C124" s="4" t="inlineStr">
        <is>
          <t>Não vendido</t>
        </is>
      </c>
      <c r="D124" s="4" t="inlineStr">
        <is>
          <t>0</t>
        </is>
      </c>
      <c r="E124" s="5" t="inlineStr">
        <is>
          <t>6.000,00</t>
        </is>
      </c>
      <c r="F124" s="4" t="inlineStr">
        <is>
          <t>350.00</t>
        </is>
      </c>
    </row>
    <row collapsed="false" customFormat="false" customHeight="false" hidden="false" ht="12.1" outlineLevel="0" r="125">
      <c r="A125" s="5" t="s">
        <f>=HYPERLINK("https://leilaoonline.net/lote/detalhe/212761", "130")</f>
      </c>
      <c r="B125" s="4" t="s">
        <f>=HYPERLINK("https://leilaoonline.net/lote/detalhe/212761", " Garra Sucateira Hidráulica com 5 garras. Funcionando")</f>
      </c>
      <c r="C125" s="4" t="inlineStr">
        <is>
          <t>Não vendido</t>
        </is>
      </c>
      <c r="D125" s="4" t="inlineStr">
        <is>
          <t>0</t>
        </is>
      </c>
      <c r="E125" s="5" t="inlineStr">
        <is>
          <t>15.000,00</t>
        </is>
      </c>
      <c r="F125" s="4" t="inlineStr">
        <is>
          <t>650.00</t>
        </is>
      </c>
    </row>
    <row collapsed="false" customFormat="false" customHeight="false" hidden="false" ht="12.1" outlineLevel="0" r="126">
      <c r="A126" s="5" t="s">
        <f>=HYPERLINK("https://leilaoonline.net/lote/detalhe/212763", "131")</f>
      </c>
      <c r="B126" s="4" t="s">
        <f>=HYPERLINK("https://leilaoonline.net/lote/detalhe/212763", " Extrusora para Grãos ALLIANCE. Modelo ALPE 500 E")</f>
      </c>
      <c r="C126" s="4" t="inlineStr">
        <is>
          <t>Não vendido</t>
        </is>
      </c>
      <c r="D126" s="4" t="inlineStr">
        <is>
          <t>0</t>
        </is>
      </c>
      <c r="E126" s="5" t="inlineStr">
        <is>
          <t>7.500,00</t>
        </is>
      </c>
      <c r="F126" s="4" t="inlineStr">
        <is>
          <t>750.00</t>
        </is>
      </c>
    </row>
    <row collapsed="false" customFormat="false" customHeight="false" hidden="false" ht="12.1" outlineLevel="0" r="127">
      <c r="A127" s="5" t="s">
        <f>=HYPERLINK("https://leilaoonline.net/lote/detalhe/212770", "132")</f>
      </c>
      <c r="B127" s="4" t="s">
        <f>=HYPERLINK("https://leilaoonline.net/lote/detalhe/212770", " Misturador de produtos Dimensões 0.90x1,82x0,94 - 1,45 m3 Da pra produzir 6,00 a 8,00 ton / hora - Sistema de baleada.")</f>
      </c>
      <c r="C127" s="4" t="inlineStr">
        <is>
          <t>Não vendido</t>
        </is>
      </c>
      <c r="D127" s="4" t="inlineStr">
        <is>
          <t>0</t>
        </is>
      </c>
      <c r="E127" s="5" t="inlineStr">
        <is>
          <t>28.000,00</t>
        </is>
      </c>
      <c r="F127" s="4" t="inlineStr">
        <is>
          <t>450.00</t>
        </is>
      </c>
    </row>
    <row collapsed="false" customFormat="false" customHeight="false" hidden="false" ht="12.1" outlineLevel="0" r="128">
      <c r="A128" s="5" t="s">
        <f>=HYPERLINK("https://leilaoonline.net/lote/detalhe/212771", "133")</f>
      </c>
      <c r="B128" s="4" t="s">
        <f>=HYPERLINK("https://leilaoonline.net/lote/detalhe/212771", " Moinho de BOLA contínuo com Revestimento de Borracha  Redutor Falk 1:4.483 de redução  1,70x1,50 metros ( dimensões)")</f>
      </c>
      <c r="C128" s="4" t="inlineStr">
        <is>
          <t>Não vendido</t>
        </is>
      </c>
      <c r="D128" s="4" t="inlineStr">
        <is>
          <t>0</t>
        </is>
      </c>
      <c r="E128" s="5" t="inlineStr">
        <is>
          <t>120.000,00</t>
        </is>
      </c>
      <c r="F128" s="4" t="inlineStr">
        <is>
          <t>750.00</t>
        </is>
      </c>
    </row>
    <row collapsed="false" customFormat="false" customHeight="false" hidden="false" ht="12.1" outlineLevel="0" r="129">
      <c r="A129" s="5" t="s">
        <f>=HYPERLINK("https://leilaoonline.net/lote/detalhe/212769", "135")</f>
      </c>
      <c r="B129" s="4" t="s">
        <f>=HYPERLINK("https://leilaoonline.net/lote/detalhe/212769", " Pá Carregadeira CATERPILLAR Mod. 924 G ANO 2007 Motor novo revisado  Necessita de revisão na elétrica  Painel e módulos no equipamento")</f>
      </c>
      <c r="C129" s="4" t="inlineStr">
        <is>
          <t>Não vendido</t>
        </is>
      </c>
      <c r="D129" s="4" t="inlineStr">
        <is>
          <t>0</t>
        </is>
      </c>
      <c r="E129" s="5" t="inlineStr">
        <is>
          <t>180.000,00</t>
        </is>
      </c>
      <c r="F129" s="4" t="inlineStr">
        <is>
          <t>750.00</t>
        </is>
      </c>
    </row>
    <row collapsed="false" customFormat="false" customHeight="false" hidden="false" ht="12.1" outlineLevel="0" r="130">
      <c r="A130" s="5" t="s">
        <f>=HYPERLINK("https://leilaoonline.net/lote/detalhe/212765", "136")</f>
      </c>
      <c r="B130" s="4" t="s">
        <f>=HYPERLINK("https://leilaoonline.net/lote/detalhe/212765", " [ LANCES POR KG ] 22 unidades no LOTE com peso aproximado total de 12.100 kgs - Cilindros de ROTOGRAVURA CROMADOS P/ indústria Papeleira nas seguintes medidas:2300 mm comprimento 400 mm diâmetro 550 kgs aproximado cada ( conforme marcado na peça)")</f>
      </c>
      <c r="C130" s="4" t="inlineStr">
        <is>
          <t>Não vendido</t>
        </is>
      </c>
      <c r="D130" s="4" t="inlineStr">
        <is>
          <t>0</t>
        </is>
      </c>
      <c r="E130" s="5" t="inlineStr">
        <is>
          <t>5,50</t>
        </is>
      </c>
      <c r="F130" s="4" t="inlineStr">
        <is>
          <t>0.50</t>
        </is>
      </c>
    </row>
    <row collapsed="false" customFormat="false" customHeight="false" hidden="false" ht="12.1" outlineLevel="0" r="131">
      <c r="A131" s="5" t="s">
        <f>=HYPERLINK("https://leilaoonline.net/lote/detalhe/212766", "137")</f>
      </c>
      <c r="B131" s="4" t="s">
        <f>=HYPERLINK("https://leilaoonline.net/lote/detalhe/212766", " Tanque p Abastecimento de combustíveis, 10 mil litros capacidade, completo com bomba de engrenagem/motor e mangueiras de abastecimento, SEMINOVO")</f>
      </c>
      <c r="C131" s="4" t="inlineStr">
        <is>
          <t>Não vendido</t>
        </is>
      </c>
      <c r="D131" s="4" t="inlineStr">
        <is>
          <t>0</t>
        </is>
      </c>
      <c r="E131" s="5" t="inlineStr">
        <is>
          <t>28.000,00</t>
        </is>
      </c>
      <c r="F131" s="4" t="inlineStr">
        <is>
          <t>3350.00</t>
        </is>
      </c>
    </row>
    <row collapsed="false" customFormat="false" customHeight="false" hidden="false" ht="12.1" outlineLevel="0" r="132">
      <c r="A132" s="5" t="s">
        <f>=HYPERLINK("https://leilaoonline.net/lote/detalhe/212767", "138")</f>
      </c>
      <c r="B132" s="4" t="s">
        <f>=HYPERLINK("https://leilaoonline.net/lote/detalhe/212767", " Retroescavadeira Hyundai H940C ano 2014 operacional Funcionando")</f>
      </c>
      <c r="C132" s="4" t="inlineStr">
        <is>
          <t>Não vendido</t>
        </is>
      </c>
      <c r="D132" s="4" t="inlineStr">
        <is>
          <t>0</t>
        </is>
      </c>
      <c r="E132" s="5" t="inlineStr">
        <is>
          <t>160.000,00</t>
        </is>
      </c>
      <c r="F132" s="4" t="inlineStr">
        <is>
          <t>750.00</t>
        </is>
      </c>
    </row>
    <row collapsed="false" customFormat="false" customHeight="false" hidden="false" ht="12.1" outlineLevel="0" r="133">
      <c r="A133" s="5" t="s">
        <f>=HYPERLINK("https://leilaoonline.net/lote/detalhe/212772", "139")</f>
      </c>
      <c r="B133" s="4" t="s">
        <f>=HYPERLINK("https://leilaoonline.net/lote/detalhe/212772", " 20 unidades - Curvas schedule 40 raio Longo 6”")</f>
      </c>
      <c r="C133" s="4" t="inlineStr">
        <is>
          <t>Não vendido</t>
        </is>
      </c>
      <c r="D133" s="4" t="inlineStr">
        <is>
          <t>0</t>
        </is>
      </c>
      <c r="E133" s="5" t="inlineStr">
        <is>
          <t>3.600,00</t>
        </is>
      </c>
      <c r="F133" s="4" t="inlineStr">
        <is>
          <t>250.00</t>
        </is>
      </c>
    </row>
    <row collapsed="false" customFormat="false" customHeight="false" hidden="false" ht="12.1" outlineLevel="0" r="134">
      <c r="A134" s="5" t="s">
        <f>=HYPERLINK("https://leilaoonline.net/lote/detalhe/212768", "140")</f>
      </c>
      <c r="B134" s="4" t="s">
        <f>=HYPERLINK("https://leilaoonline.net/lote/detalhe/212768", " Transformador 30 KVA HEVT-DUTY T2H30S 480 v 208/120")</f>
      </c>
      <c r="C134" s="4" t="inlineStr">
        <is>
          <t>Não vendido</t>
        </is>
      </c>
      <c r="D134" s="4" t="inlineStr">
        <is>
          <t>0</t>
        </is>
      </c>
      <c r="E134" s="5" t="inlineStr">
        <is>
          <t>2.500,00</t>
        </is>
      </c>
      <c r="F134" s="4" t="inlineStr">
        <is>
          <t>200.00</t>
        </is>
      </c>
    </row>
    <row collapsed="false" customFormat="false" customHeight="false" hidden="false" ht="12.1" outlineLevel="0" r="135">
      <c r="A135" s="5" t="s">
        <f>=HYPERLINK("https://leilaoonline.net/lote/detalhe/212773", "141")</f>
      </c>
      <c r="B135" s="4" t="s">
        <f>=HYPERLINK("https://leilaoonline.net/lote/detalhe/212773", " 02 unidades - Mancais SKF SSNHD 530 com rolamentos completo")</f>
      </c>
      <c r="C135" s="4" t="inlineStr">
        <is>
          <t>Não vendido</t>
        </is>
      </c>
      <c r="D135" s="4" t="inlineStr">
        <is>
          <t>0</t>
        </is>
      </c>
      <c r="E135" s="5" t="inlineStr">
        <is>
          <t>1.000,00</t>
        </is>
      </c>
      <c r="F135" s="4" t="inlineStr">
        <is>
          <t>250.00</t>
        </is>
      </c>
    </row>
    <row collapsed="false" customFormat="false" customHeight="false" hidden="false" ht="12.1" outlineLevel="0" r="136">
      <c r="A136" s="5" t="s">
        <f>=HYPERLINK("https://leilaoonline.net/lote/detalhe/214801", "142")</f>
      </c>
      <c r="B136" s="4" t="s">
        <f>=HYPERLINK("https://leilaoonline.net/lote/detalhe/214801", "[ VÍDEO ] Exaustor com motor de 20 cv trifásico 4 polos 1750 rpm")</f>
      </c>
      <c r="C136" s="4" t="inlineStr">
        <is>
          <t>Não vendido</t>
        </is>
      </c>
      <c r="D136" s="4" t="inlineStr">
        <is>
          <t>0</t>
        </is>
      </c>
      <c r="E136" s="5" t="inlineStr">
        <is>
          <t>5.000,00</t>
        </is>
      </c>
      <c r="F136" s="4" t="inlineStr">
        <is>
          <t>500.00</t>
        </is>
      </c>
    </row>
    <row collapsed="false" customFormat="false" customHeight="false" hidden="false" ht="12.1" outlineLevel="0" r="137">
      <c r="A137" s="5" t="s">
        <f>=HYPERLINK("https://leilaoonline.net/lote/detalhe/214803", "143")</f>
      </c>
      <c r="B137" s="4" t="s">
        <f>=HYPERLINK("https://leilaoonline.net/lote/detalhe/214803", " 02 Motoredutores SEW EURODRIVE 15 cv trifásico 1740 rpm / Redução de 1: 16,17 ")</f>
      </c>
      <c r="C137" s="4" t="inlineStr">
        <is>
          <t>Não vendido</t>
        </is>
      </c>
      <c r="D137" s="4" t="inlineStr">
        <is>
          <t>0</t>
        </is>
      </c>
      <c r="E137" s="5" t="inlineStr">
        <is>
          <t>8.500,00</t>
        </is>
      </c>
      <c r="F137" s="4" t="inlineStr">
        <is>
          <t>500.00</t>
        </is>
      </c>
    </row>
    <row collapsed="false" customFormat="false" customHeight="false" hidden="false" ht="12.1" outlineLevel="0" r="138">
      <c r="A138" s="5" t="s">
        <f>=HYPERLINK("https://leilaoonline.net/lote/detalhe/214805", "144")</f>
      </c>
      <c r="B138" s="4" t="s">
        <f>=HYPERLINK("https://leilaoonline.net/lote/detalhe/214805", "[ VÍDEO ] ROSCAS TRANSPORTADORA 4700x840 mm e 6500x620 mm MEDIDAS AÇO CARBONO")</f>
      </c>
      <c r="C138" s="4" t="inlineStr">
        <is>
          <t>Não vendido</t>
        </is>
      </c>
      <c r="D138" s="4" t="inlineStr">
        <is>
          <t>0</t>
        </is>
      </c>
      <c r="E138" s="5" t="inlineStr">
        <is>
          <t>18.000,00</t>
        </is>
      </c>
      <c r="F138" s="4" t="inlineStr">
        <is>
          <t>500.00</t>
        </is>
      </c>
    </row>
    <row collapsed="false" customFormat="false" customHeight="false" hidden="false" ht="12.1" outlineLevel="0" r="139">
      <c r="A139" s="5" t="s">
        <f>=HYPERLINK("https://leilaoonline.net/lote/detalhe/214802", "145")</f>
      </c>
      <c r="B139" s="4" t="s">
        <f>=HYPERLINK("https://leilaoonline.net/lote/detalhe/214802", " Bomba de INOX p/ alimentos/ produtos químicos em geral Recalque de 3,50 P cisterna")</f>
      </c>
      <c r="C139" s="4" t="inlineStr">
        <is>
          <t>Não vendido</t>
        </is>
      </c>
      <c r="D139" s="4" t="inlineStr">
        <is>
          <t>0</t>
        </is>
      </c>
      <c r="E139" s="5" t="inlineStr">
        <is>
          <t>7.200,00</t>
        </is>
      </c>
      <c r="F139" s="4" t="inlineStr">
        <is>
          <t>250.00</t>
        </is>
      </c>
    </row>
    <row collapsed="false" customFormat="false" customHeight="false" hidden="false" ht="12.1" outlineLevel="0" r="140">
      <c r="A140" s="5" t="s">
        <f>=HYPERLINK("https://leilaoonline.net/lote/detalhe/214806", "146")</f>
      </c>
      <c r="B140" s="4" t="s">
        <f>=HYPERLINK("https://leilaoonline.net/lote/detalhe/214806", " 08 - unidades Caixas Metálicas P/ Armazenamento diversos. Medidas 1200x1000x860 mm")</f>
      </c>
      <c r="C140" s="4" t="inlineStr">
        <is>
          <t>Não vendido</t>
        </is>
      </c>
      <c r="D140" s="4" t="inlineStr">
        <is>
          <t>0</t>
        </is>
      </c>
      <c r="E140" s="5" t="inlineStr">
        <is>
          <t>6.000,00</t>
        </is>
      </c>
      <c r="F140" s="4" t="inlineStr">
        <is>
          <t>250.00</t>
        </is>
      </c>
    </row>
    <row collapsed="false" customFormat="false" customHeight="false" hidden="false" ht="12.1" outlineLevel="0" r="141">
      <c r="A141" s="5" t="s">
        <f>=HYPERLINK("https://leilaoonline.net/lote/detalhe/214804", "147")</f>
      </c>
      <c r="B141" s="4" t="s">
        <f>=HYPERLINK("https://leilaoonline.net/lote/detalhe/214804", " Redutor de velocidade MARCA TGM Redução 1:45 Eixo vazado 100 mm interno")</f>
      </c>
      <c r="C141" s="4" t="inlineStr">
        <is>
          <t>Não vendido</t>
        </is>
      </c>
      <c r="D141" s="4" t="inlineStr">
        <is>
          <t>0</t>
        </is>
      </c>
      <c r="E141" s="5" t="inlineStr">
        <is>
          <t>4.600,00</t>
        </is>
      </c>
      <c r="F141" s="4" t="inlineStr">
        <is>
          <t>250.00</t>
        </is>
      </c>
    </row>
    <row collapsed="false" customFormat="false" customHeight="false" hidden="false" ht="12.1" outlineLevel="0" r="142">
      <c r="A142" s="5" t="s">
        <f>=HYPERLINK("https://leilaoonline.net/lote/detalhe/214807", "148")</f>
      </c>
      <c r="B142" s="4" t="s">
        <f>=HYPERLINK("https://leilaoonline.net/lote/detalhe/214807", "[ VÍDEO ] Compressor Parafuso ATLAS COPCO GE55 Motor 60 cv trifásico")</f>
      </c>
      <c r="C142" s="4" t="inlineStr">
        <is>
          <t>Não vendido</t>
        </is>
      </c>
      <c r="D142" s="4" t="inlineStr">
        <is>
          <t>0</t>
        </is>
      </c>
      <c r="E142" s="5" t="inlineStr">
        <is>
          <t>32.000,00</t>
        </is>
      </c>
      <c r="F142" s="4" t="inlineStr">
        <is>
          <t>500.00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2026-10-16T12:40:05.00Z</dcterms:created>
  <dc:creator>Tellks Tecnologia</dc:creator>
  <cp:revision>0</cp:revision>
</cp:coreProperties>
</file>