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38 CAMINHÕES - 8 TRATORES - REBOQUES - CARROCERIAS - COBRE E OUTROS.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=HYPERLINK("https://leilaoonline.net/lote/detalhe/211168", "420")</f>
      </c>
      <c r="B11" s="4" t="s">
        <f>=HYPERLINK("https://leilaoonline.net/lote/detalhe/211168", "CAMINHÃO VOLVO FM12 420 6X4T;  ANO 2003/2003. - FR8002019. - LOC. LAGOA DA PRATA - (VENDA SOMENTE PARA COMPRADORES DO ESTADO DE SÃO PAULO)")</f>
      </c>
      <c r="C11" s="4" t="inlineStr">
        <is>
          <t>Vendido</t>
        </is>
      </c>
      <c r="D11" s="4" t="inlineStr">
        <is>
          <t>22</t>
        </is>
      </c>
      <c r="E11" s="5" t="inlineStr">
        <is>
          <t>31.000,00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=HYPERLINK("https://leilaoonline.net/lote/detalhe/211212", "1077")</f>
      </c>
      <c r="B12" s="4" t="s">
        <f>=HYPERLINK("https://leilaoonline.net/lote/detalhe/211212", "REBOQUE SERGOMEL RSCPI 4E; ANO 2015/2015; AZUL; PALHA 1CX 105 M³. - FR97808. - LOC. TARUMÃ")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=HYPERLINK("https://leilaoonline.net/lote/detalhe/211056", "1235")</f>
      </c>
      <c r="B13" s="4" t="s">
        <f>=HYPERLINK("https://leilaoonline.net/lote/detalhe/211056", "HONDA NXR125 BROS KS; ANO 2003/2003; AZUL. - FR5006040. - LOC. PASSATEMPO")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=HYPERLINK("https://leilaoonline.net/lote/detalhe/210928", "3648")</f>
      </c>
      <c r="B14" s="4" t="s">
        <f>=HYPERLINK("https://leilaoonline.net/lote/detalhe/210928", "TRANSBORDO SANTAL 12 T; ANO 2015. - FR17304. - LOC. SANTA CANDIDA")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=HYPERLINK("https://leilaoonline.net/lote/detalhe/210926", "5035")</f>
      </c>
      <c r="B15" s="4" t="s">
        <f>=HYPERLINK("https://leilaoonline.net/lote/detalhe/210926", "TANQUE CILINDRICO VERTICAL MAT POLETILE. (APROX. 15.000 LITROS) - FR209865. - LOC. RAFARD")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=HYPERLINK("https://leilaoonline.net/lote/detalhe/210938", "8000")</f>
      </c>
      <c r="B16" s="4" t="s">
        <f>=HYPERLINK("https://leilaoonline.net/lote/detalhe/210938", " 3 CULTIVADORES. - FR4445230 /FR4445018 /FR4445231. - LOC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=HYPERLINK("https://leilaoonline.net/lote/detalhe/210924", "8003")</f>
      </c>
      <c r="B17" s="4" t="s">
        <f>=HYPERLINK("https://leilaoonline.net/lote/detalhe/210924", "CAMINHÃO MERCEDES BENZ 3344S 6X4; ANO 2016/2016; BRANCO. - FR4415055. - CAARAPÓ - (VENDA SOMENTE PARA COMPRADORES DO ESTADO DE SÃO PAULO)")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71.000,00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=HYPERLINK("https://leilaoonline.net/lote/detalhe/210927", "8004")</f>
      </c>
      <c r="B18" s="4" t="s">
        <f>=HYPERLINK("https://leilaoonline.net/lote/detalhe/210927", "2 CARRETAS DE PLANTIO PLATAFORMA. - FR4445337/FR4445341. - LOC. CAARAPÓ")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=HYPERLINK("https://leilaoonline.net/lote/detalhe/210923", "8050")</f>
      </c>
      <c r="B19" s="4" t="s">
        <f>=HYPERLINK("https://leilaoonline.net/lote/detalhe/210923", "1 GERADOR À DIESEL CATERPILLAR 450K COM MOTOR. - FR292169/FR292168. - LOC. PASSATEMPO")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88.000,00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=HYPERLINK("https://leilaoonline.net/lote/detalhe/211978", "9016")</f>
      </c>
      <c r="B20" s="4" t="s">
        <f>=HYPERLINK("https://leilaoonline.net/lote/detalhe/211978", "TRANSBORDO CIVEMASSA TAC 10500; ANO 2011. - FR4445149. - LOC. CAARAPÓ")</f>
      </c>
      <c r="C20" s="4" t="inlineStr">
        <is>
          <t>Vendido</t>
        </is>
      </c>
      <c r="D20" s="4" t="inlineStr">
        <is>
          <t>4</t>
        </is>
      </c>
      <c r="E20" s="5" t="inlineStr">
        <is>
          <t>14.000,00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=HYPERLINK("https://leilaoonline.net/lote/detalhe/210959", "9019")</f>
      </c>
      <c r="B21" s="4" t="s">
        <f>=HYPERLINK("https://leilaoonline.net/lote/detalhe/210959", "CARRETINHA DE TUBO; ANO 2017. - FR4445289. - LOC. CAARAPÓ")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=HYPERLINK("https://leilaoonline.net/lote/detalhe/210925", "9023")</f>
      </c>
      <c r="B22" s="4" t="s">
        <f>=HYPERLINK("https://leilaoonline.net/lote/detalhe/210925", "CARRETINHA DE TUBO, ANO 2017. - FR4445290.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=HYPERLINK("https://leilaoonline.net/lote/detalhe/210930", "9028")</f>
      </c>
      <c r="B23" s="4" t="s">
        <f>=HYPERLINK("https://leilaoonline.net/lote/detalhe/210930", "2 ENLEIRADEIRAS DE PALHA. - FR4445292. - LOC. CAARAPÓ")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=HYPERLINK("https://leilaoonline.net/lote/detalhe/211410", "11481")</f>
      </c>
      <c r="B24" s="4" t="s">
        <f>=HYPERLINK("https://leilaoonline.net/lote/detalhe/211410", "FIAT DOBLO MODIFICAR AB1; ANO 2007/2008; BRANCA. - FR10006002. - LOC. CONTINENTAL")</f>
      </c>
      <c r="C24" s="4" t="inlineStr">
        <is>
          <t>Vendido</t>
        </is>
      </c>
      <c r="D24" s="4" t="inlineStr">
        <is>
          <t>6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=HYPERLINK("https://leilaoonline.net/lote/detalhe/211395", "11482")</f>
      </c>
      <c r="B25" s="4" t="s">
        <f>=HYPERLINK("https://leilaoonline.net/lote/detalhe/211395", "FIAT DMC GREENCAR AM06; ANO 2011/2012; BRANCO. - FR10006003. - LOC. CONTINENTAL")</f>
      </c>
      <c r="C25" s="4" t="inlineStr">
        <is>
          <t>Vendido</t>
        </is>
      </c>
      <c r="D25" s="4" t="inlineStr">
        <is>
          <t>5</t>
        </is>
      </c>
      <c r="E25" s="5" t="inlineStr">
        <is>
          <t>14.000,00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=HYPERLINK("https://leilaoonline.net/lote/detalhe/211409", "11483")</f>
      </c>
      <c r="B26" s="4" t="s">
        <f>=HYPERLINK("https://leilaoonline.net/lote/detalhe/211409", "VOLKSWAGEN PARATI AMBULÂNCIA 1.8; ANO 2000/2001; BRANCO. - FR12006001. - LOC. CONTINENTAL ")</f>
      </c>
      <c r="C26" s="4" t="inlineStr">
        <is>
          <t>Vendido</t>
        </is>
      </c>
      <c r="D26" s="4" t="inlineStr">
        <is>
          <t>4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=HYPERLINK("https://leilaoonline.net/lote/detalhe/211303", "11484")</f>
      </c>
      <c r="B27" s="4" t="s">
        <f>=HYPERLINK("https://leilaoonline.net/lote/detalhe/211303", "GM S10 24 RONTAN AMB; ANO 2010/2011; BRANCA. - FR12006002. - CONTINENTAL")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=HYPERLINK("https://leilaoonline.net/lote/detalhe/211378", "11485")</f>
      </c>
      <c r="B28" s="4" t="s">
        <f>=HYPERLINK("https://leilaoonline.net/lote/detalhe/211378", " 2 HIDRO-ROLL. - FR14003033. - LOC. CONTINENTAL")</f>
      </c>
      <c r="C28" s="4" t="inlineStr">
        <is>
          <t>Vendido</t>
        </is>
      </c>
      <c r="D28" s="4" t="inlineStr">
        <is>
          <t>9</t>
        </is>
      </c>
      <c r="E28" s="5" t="inlineStr">
        <is>
          <t>6.700,00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=HYPERLINK("https://leilaoonline.net/lote/detalhe/211346", "11486")</f>
      </c>
      <c r="B29" s="4" t="s">
        <f>=HYPERLINK("https://leilaoonline.net/lote/detalhe/211346", "SEMI REBOQUE TRUCK GALEGO SR; ANO 2004/2004; AZUL. - FR10003583. - LOC. CONTINENTAL")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=HYPERLINK("https://leilaoonline.net/lote/detalhe/211311", "11487")</f>
      </c>
      <c r="B30" s="4" t="s">
        <f>=HYPERLINK("https://leilaoonline.net/lote/detalhe/211311", "SEMI REBOQUE RANDON SR CA; ANO 2006/2007; AZUL. - FR10004116. - LOC. CONTINENTAL")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=HYPERLINK("https://leilaoonline.net/lote/detalhe/211361", "11488")</f>
      </c>
      <c r="B31" s="4" t="s">
        <f>=HYPERLINK("https://leilaoonline.net/lote/detalhe/211361", "SEMI REBOQUE RANDON SR CA; ANO 2002/2002; VERDE. - FR10004170. - LOC. CONTINENTAL")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=HYPERLINK("https://leilaoonline.net/lote/detalhe/211345", "11489")</f>
      </c>
      <c r="B32" s="4" t="s">
        <f>=HYPERLINK("https://leilaoonline.net/lote/detalhe/211345", "SEMI REBOQUE TRUCK GALEGO SR; ANO 2004/2004; AZUL. - FR10004109. - LOC. CONTINENTAL")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=HYPERLINK("https://leilaoonline.net/lote/detalhe/211375", "11490")</f>
      </c>
      <c r="B33" s="4" t="s">
        <f>=HYPERLINK("https://leilaoonline.net/lote/detalhe/211375", "CARROCERIA COMBOIO GASCOM. - S/FR. - LOC. CONTINENTAL")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=HYPERLINK("https://leilaoonline.net/lote/detalhe/211396", "11491")</f>
      </c>
      <c r="B34" s="4" t="s">
        <f>=HYPERLINK("https://leilaoonline.net/lote/detalhe/211396", "CARROCERIA COMBOIO GASCOM. - S/FR. - LOC. CONTINENTAL")</f>
      </c>
      <c r="C34" s="4" t="inlineStr">
        <is>
          <t>Vendido</t>
        </is>
      </c>
      <c r="D34" s="4" t="inlineStr">
        <is>
          <t>59</t>
        </is>
      </c>
      <c r="E34" s="5" t="inlineStr">
        <is>
          <t>33.600,00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=HYPERLINK("https://leilaoonline.net/lote/detalhe/211328", "11492")</f>
      </c>
      <c r="B35" s="4" t="s">
        <f>=HYPERLINK("https://leilaoonline.net/lote/detalhe/211328", "SEMI REBOQUE RANDON SR CA; ANO 2003/2003; AZUL. (DOLLY SERÁ VENDIDO SEM DOCUMENTAÇÃO) - FR10004082/FR10004160. - LOC. CONTINENTAL")</f>
      </c>
      <c r="C35" s="4" t="inlineStr">
        <is>
          <t>Vendido</t>
        </is>
      </c>
      <c r="D35" s="4" t="inlineStr">
        <is>
          <t>8</t>
        </is>
      </c>
      <c r="E35" s="5" t="inlineStr">
        <is>
          <t>22.000,00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=HYPERLINK("https://leilaoonline.net/lote/detalhe/211343", "11493")</f>
      </c>
      <c r="B36" s="4" t="s">
        <f>=HYPERLINK("https://leilaoonline.net/lote/detalhe/211343", "SEMI REBOQUE TRUCK GALEGO SR; ANO 2004/2004; AZUL. - FR13560/FR10004149. - LOC. CONTINENTAL")</f>
      </c>
      <c r="C36" s="4" t="inlineStr">
        <is>
          <t>Vendido</t>
        </is>
      </c>
      <c r="D36" s="4" t="inlineStr">
        <is>
          <t>1</t>
        </is>
      </c>
      <c r="E36" s="5" t="inlineStr">
        <is>
          <t>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=HYPERLINK("https://leilaoonline.net/lote/detalhe/211356", "11494")</f>
      </c>
      <c r="B37" s="4" t="s">
        <f>=HYPERLINK("https://leilaoonline.net/lote/detalhe/211356", "SEMI REBOQUE RANDON SR CA; ANO 2002/2003; AZUL. - FR3485/FR11004141. - LOC. CONTINENTAL")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=HYPERLINK("https://leilaoonline.net/lote/detalhe/211344", "11495")</f>
      </c>
      <c r="B38" s="4" t="s">
        <f>=HYPERLINK("https://leilaoonline.net/lote/detalhe/211344", " REBOQUE GOYDO; ANO 1994/1994; BRANCO. (ÁREA DE VIVÊNCIA) - FR10004183. - LOC. CONTINENTAL")</f>
      </c>
      <c r="C38" s="4" t="inlineStr">
        <is>
          <t>Vendido</t>
        </is>
      </c>
      <c r="D38" s="4" t="inlineStr">
        <is>
          <t>5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=HYPERLINK("https://leilaoonline.net/lote/detalhe/211362", "11496")</f>
      </c>
      <c r="B39" s="4" t="s">
        <f>=HYPERLINK("https://leilaoonline.net/lote/detalhe/211362", "SEMI REBOQUE RANDON SR CA; ANO 2003/2003; AZUL. - FR10004086. - LOC. CONTINENTAL")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=HYPERLINK("https://leilaoonline.net/lote/detalhe/211351", "11497")</f>
      </c>
      <c r="B40" s="4" t="s">
        <f>=HYPERLINK("https://leilaoonline.net/lote/detalhe/211351", "REBOQUE SOUFER CA 4E; ANO 2012/2012; CINZA. - FR164417. - LOC. CONTINENTAL")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=HYPERLINK("https://leilaoonline.net/lote/detalhe/211312", "16573")</f>
      </c>
      <c r="B41" s="4" t="s">
        <f>=HYPERLINK("https://leilaoonline.net/lote/detalhe/211312", "PLANTADORA DMB; ANO 2012. - S/FR. - LOC. BENALCOOL")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=HYPERLINK("https://leilaoonline.net/lote/detalhe/210913", "17331")</f>
      </c>
      <c r="B42" s="4" t="s">
        <f>=HYPERLINK("https://leilaoonline.net/lote/detalhe/210913", "CARRETA FARDO DE PALHA M12010, ANO 2012. - FR48309. - LOC. IPAUSSU")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=HYPERLINK("https://leilaoonline.net/lote/detalhe/210914", "17332")</f>
      </c>
      <c r="B43" s="4" t="s">
        <f>=HYPERLINK("https://leilaoonline.net/lote/detalhe/210914", "CARRETA FARDO DE PALHA M12010, ANO 2012. - FR48311. - LOC. IPAUSSU")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=HYPERLINK("https://leilaoonline.net/lote/detalhe/211317", "17363")</f>
      </c>
      <c r="B44" s="4" t="s">
        <f>=HYPERLINK("https://leilaoonline.net/lote/detalhe/211317", "ÔNIBUS MERCEDES BENZ OF 1315; ANO 1992/1992; BEGE. - FR81353. - LOC. BENALCOOL")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=HYPERLINK("https://leilaoonline.net/lote/detalhe/210934", "20581")</f>
      </c>
      <c r="B45" s="4" t="s">
        <f>=HYPERLINK("https://leilaoonline.net/lote/detalhe/210934", "ENXADA HOWARD ENGUNERING LIMITED ROTATIVA; ANO 2013. - FR57323. - LOC. BOM RETIRO")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=HYPERLINK("https://leilaoonline.net/lote/detalhe/210933", "20606")</f>
      </c>
      <c r="B46" s="4" t="s">
        <f>=HYPERLINK("https://leilaoonline.net/lote/detalhe/210933", "CARRETA ESPARRAMADORA CALCAREO SOLLUS; ANO 2011. - FR25307. - LOC. BOM RETIRO")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=HYPERLINK("https://leilaoonline.net/lote/detalhe/210931", "20647")</f>
      </c>
      <c r="B47" s="4" t="s">
        <f>=HYPERLINK("https://leilaoonline.net/lote/detalhe/210931", "TRITURADOR DE CANA TRC VICON; ANO 2013. - FR25280. - LOC. BOM RETIRO")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=HYPERLINK("https://leilaoonline.net/lote/detalhe/210932", "30087")</f>
      </c>
      <c r="B48" s="4" t="s">
        <f>=HYPERLINK("https://leilaoonline.net/lote/detalhe/210932", "ELIMINADOR DE SOQUEIRA; ANO 2018. - FR140065. - LOC. RAFARD")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=HYPERLINK("https://leilaoonline.net/lote/detalhe/211342", "31013")</f>
      </c>
      <c r="B49" s="4" t="s">
        <f>=HYPERLINK("https://leilaoonline.net/lote/detalhe/211342", "SEMI REBOQUE TRUCK GALEGO SR; ANO 2004/2004; AZUL. - FR1004094. - LOC. CONTINENTAL")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=HYPERLINK("https://leilaoonline.net/lote/detalhe/211349", "31015")</f>
      </c>
      <c r="B50" s="4" t="s">
        <f>=HYPERLINK("https://leilaoonline.net/lote/detalhe/211349", "SEMI REBOQUE TRUCK GALEGO SR; ANO 2004/2004; AZUL. - FR10004108.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=HYPERLINK("https://leilaoonline.net/lote/detalhe/211366", "31016")</f>
      </c>
      <c r="B51" s="4" t="s">
        <f>=HYPERLINK("https://leilaoonline.net/lote/detalhe/211366", "SEMI REBOQUE RANDON SR CA; ANO 2003/2003; AZUL. - FR10004089. - LOC. CONTINENTAL")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=HYPERLINK("https://leilaoonline.net/lote/detalhe/211355", "31017")</f>
      </c>
      <c r="B52" s="4" t="s">
        <f>=HYPERLINK("https://leilaoonline.net/lote/detalhe/211355", "SEMI REBOQUE RANDON SR CN HI; ANO 1997/1997; AZUL. - FR14004215. - LOC. CONTINENTAL")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=HYPERLINK("https://leilaoonline.net/lote/detalhe/211360", "31018")</f>
      </c>
      <c r="B53" s="4" t="s">
        <f>=HYPERLINK("https://leilaoonline.net/lote/detalhe/211360", "SEMI REBOQUE RANDON SR CA; ANO 2002/2003; AZUL. - FR10004077. - LOC. CONTINENTAL")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=HYPERLINK("https://leilaoonline.net/lote/detalhe/211322", "31024")</f>
      </c>
      <c r="B54" s="4" t="s">
        <f>=HYPERLINK("https://leilaoonline.net/lote/detalhe/211322", "SEMI REBOQUE RODOFORT SRR CN; ANO 2005/2005; AZUL. - FR14004284. - LOC. CONTINENTAL")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=HYPERLINK("https://leilaoonline.net/lote/detalhe/211392", "31026")</f>
      </c>
      <c r="B55" s="4" t="s">
        <f>=HYPERLINK("https://leilaoonline.net/lote/detalhe/211392", "SEMI REBOQUE TRUCK GALEGO SR, ANO 2004/2004, AZUL - FR10004100. - LOC. CONTINENTAL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=HYPERLINK("https://leilaoonline.net/lote/detalhe/210942", "31075")</f>
      </c>
      <c r="B56" s="4" t="s">
        <f>=HYPERLINK("https://leilaoonline.net/lote/detalhe/210942", "ENFARDADEIRA CHALLENGER 2270; ANO 2015. - FR5003075. - LOC. LAGOA DA PRATA")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104.000,00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=HYPERLINK("https://leilaoonline.net/lote/detalhe/210950", "31076")</f>
      </c>
      <c r="B57" s="4" t="s">
        <f>=HYPERLINK("https://leilaoonline.net/lote/detalhe/210950", "ENFARDADEIRA CHALLENGER 2270; ANO 2015. - FR5003074. - LOC. LAGOA DA PRATA")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110.000,00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=HYPERLINK("https://leilaoonline.net/lote/detalhe/210945", "31151")</f>
      </c>
      <c r="B58" s="4" t="s">
        <f>=HYPERLINK("https://leilaoonline.net/lote/detalhe/210945", "CARRETA DISTRIBUIDORA DE TORTA ANTONIOSI DT1102; ANO 2018. - FR103061 - LOC. UNIVALEM")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=HYPERLINK("https://leilaoonline.net/lote/detalhe/210944", "31190")</f>
      </c>
      <c r="B59" s="4" t="s">
        <f>=HYPERLINK("https://leilaoonline.net/lote/detalhe/210944", "1 CULTIVADOR CARDEROLI; ANO 2015. - FR74033. - LOC. DIAMANTE")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=HYPERLINK("https://leilaoonline.net/lote/detalhe/210949", "31191")</f>
      </c>
      <c r="B60" s="4" t="s">
        <f>=HYPERLINK("https://leilaoonline.net/lote/detalhe/210949", "1 CULTIVADOR CARDEROLI; ANO 2015. - FR74032. - LOC DIAMANTE")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2.200,00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=HYPERLINK("https://leilaoonline.net/lote/detalhe/210947", "31192")</f>
      </c>
      <c r="B61" s="4" t="s">
        <f>=HYPERLINK("https://leilaoonline.net/lote/detalhe/210947", "1 CULTIVADOR 2L CARDEROLI; ANO 2015. - FR107852. - LOC DIAMANTE")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=HYPERLINK("https://leilaoonline.net/lote/detalhe/210943", "31200")</f>
      </c>
      <c r="B62" s="4" t="s">
        <f>=HYPERLINK("https://leilaoonline.net/lote/detalhe/210943", "TRANSBORDO SANTAL 12 T; ANO 2015. - FR17344. - LOC. SANTA CÂNDIDA")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27.000,00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=HYPERLINK("https://leilaoonline.net/lote/detalhe/210946", "31269")</f>
      </c>
      <c r="B63" s="4" t="s">
        <f>=HYPERLINK("https://leilaoonline.net/lote/detalhe/210946", "COLHEDORA CASE; ANO 2010. - FR139510. - LOC. BONFIM")</f>
      </c>
      <c r="C63" s="4" t="inlineStr">
        <is>
          <t>Vendido</t>
        </is>
      </c>
      <c r="D63" s="4" t="inlineStr">
        <is>
          <t>16</t>
        </is>
      </c>
      <c r="E63" s="5" t="inlineStr">
        <is>
          <t>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=HYPERLINK("https://leilaoonline.net/lote/detalhe/211977", "31287")</f>
      </c>
      <c r="B64" s="4" t="s">
        <f>=HYPERLINK("https://leilaoonline.net/lote/detalhe/211977", "2 TRANSBORDOS CIVEMASA TAC 10500, ANO 2010. - FR4445139/FR4446145. - LOC. CAARAPÓ")</f>
      </c>
      <c r="C64" s="4" t="inlineStr">
        <is>
          <t>Vendido</t>
        </is>
      </c>
      <c r="D64" s="4" t="inlineStr">
        <is>
          <t>3</t>
        </is>
      </c>
      <c r="E64" s="5" t="inlineStr">
        <is>
          <t>22.000,00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=HYPERLINK("https://leilaoonline.net/lote/detalhe/211936", "31291")</f>
      </c>
      <c r="B65" s="4" t="s">
        <f>=HYPERLINK("https://leilaoonline.net/lote/detalhe/211936", "2 TRANSBORDOS CIVEMASSA TAC 10500; ANO 2009. - FR4445072/FR4445083. - LOC. CAARAPÓ")</f>
      </c>
      <c r="C65" s="4" t="inlineStr">
        <is>
          <t>Vendido</t>
        </is>
      </c>
      <c r="D65" s="4" t="inlineStr">
        <is>
          <t>8</t>
        </is>
      </c>
      <c r="E65" s="5" t="inlineStr">
        <is>
          <t>27.000,00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=HYPERLINK("https://leilaoonline.net/lote/detalhe/211941", "31292")</f>
      </c>
      <c r="B66" s="4" t="s">
        <f>=HYPERLINK("https://leilaoonline.net/lote/detalhe/211941", "2 TRANSBORDOS CIVEMASSA TAC 10500; ANO 2009. - FR4445076/FR4445084. - LOC. CAARAPÓ")</f>
      </c>
      <c r="C66" s="4" t="inlineStr">
        <is>
          <t>Vendido</t>
        </is>
      </c>
      <c r="D66" s="4" t="inlineStr">
        <is>
          <t>6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=HYPERLINK("https://leilaoonline.net/lote/detalhe/210903", "31297")</f>
      </c>
      <c r="B67" s="4" t="s">
        <f>=HYPERLINK("https://leilaoonline.net/lote/detalhe/210903", "2 CULTIVADORES; ANOS 2017/2016. - FR45285/FR45262. - LOC CAARAPÓ")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=HYPERLINK("https://leilaoonline.net/lote/detalhe/210948", "31309")</f>
      </c>
      <c r="B68" s="4" t="s">
        <f>=HYPERLINK("https://leilaoonline.net/lote/detalhe/210948", "TALHA ELÉTRICA MOTORIZADA. - FR124156. - LOC. CAARAPÓ")</f>
      </c>
      <c r="C68" s="4" t="inlineStr">
        <is>
          <t>Não vendido</t>
        </is>
      </c>
      <c r="D68" s="4" t="inlineStr">
        <is>
          <t>31</t>
        </is>
      </c>
      <c r="E68" s="5" t="inlineStr">
        <is>
          <t>16.000,00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=HYPERLINK("https://leilaoonline.net/lote/detalhe/210905", "31312")</f>
      </c>
      <c r="B69" s="4" t="s">
        <f>=HYPERLINK("https://leilaoonline.net/lote/detalhe/210905", "DISTRIBUIDORA DE ADUBO 3 HASTE DMB; ANO 2014. - FR9003126. - LOC RIO BRILHANTE")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=HYPERLINK("https://leilaoonline.net/lote/detalhe/210936", "31359")</f>
      </c>
      <c r="B70" s="4" t="s">
        <f>=HYPERLINK("https://leilaoonline.net/lote/detalhe/210936", "CARRETA ABRIGO FAB. PRÓPRIA. - S/ FR. - LOC. JATAÍ")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=HYPERLINK("https://leilaoonline.net/lote/detalhe/210901", "31439")</f>
      </c>
      <c r="B71" s="4" t="s">
        <f>=HYPERLINK("https://leilaoonline.net/lote/detalhe/210901", "CARRETA SERVIÇOS DIVERSOS; ANO 2012. - FR10003166. - LOC CONTINENTAL")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=HYPERLINK("https://leilaoonline.net/lote/detalhe/210902", "31443")</f>
      </c>
      <c r="B72" s="4" t="s">
        <f>=HYPERLINK("https://leilaoonline.net/lote/detalhe/210902", "2 CARRETINHAS. - FR10003212/FR10003213. - LOC CONTINENTAL")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=HYPERLINK("https://leilaoonline.net/lote/detalhe/210952", "31456")</f>
      </c>
      <c r="B73" s="4" t="s">
        <f>=HYPERLINK("https://leilaoonline.net/lote/detalhe/210952", "SISTEMA ABASTECIMENTO BAZUKA MIX 12.0 STD SOLLUS; ANO 2014. - FR140600. - LOC. BOM RETIRO")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=HYPERLINK("https://leilaoonline.net/lote/detalhe/210935", "31457")</f>
      </c>
      <c r="B74" s="4" t="s">
        <f>=HYPERLINK("https://leilaoonline.net/lote/detalhe/210935", "PREPARADOR DE SOLO PSPC ANTONIOSI; ANO 2013. - FR140003. - LOC. BOM RETIRO")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=HYPERLINK("https://leilaoonline.net/lote/detalhe/210904", "31464")</f>
      </c>
      <c r="B75" s="4" t="s">
        <f>=HYPERLINK("https://leilaoonline.net/lote/detalhe/210904", "ADUBADEIRA JUMIL; MOD. JM3520SH; ANO 2011. - FR25214. - LOC BOM RETIRO")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=HYPERLINK("https://leilaoonline.net/lote/detalhe/211195", "31478")</f>
      </c>
      <c r="B76" s="4" t="s">
        <f>=HYPERLINK("https://leilaoonline.net/lote/detalhe/211195", "TANQUE DE FIBRA (APROXIMADAMENTE 5,5M X 2,5M). - S/FR. - LOC. PARAGUAÇU")</f>
      </c>
      <c r="C76" s="4" t="inlineStr">
        <is>
          <t>Vendido</t>
        </is>
      </c>
      <c r="D76" s="4" t="inlineStr">
        <is>
          <t>24</t>
        </is>
      </c>
      <c r="E76" s="5" t="inlineStr">
        <is>
          <t>5.100,00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=HYPERLINK("https://leilaoonline.net/lote/detalhe/210888", "31529")</f>
      </c>
      <c r="B77" s="4" t="s">
        <f>=HYPERLINK("https://leilaoonline.net/lote/detalhe/210888", "CAMINHÃO MERCEDES BENZ AXOR 3344S 6X4; ANO 2014/2014; BRANCA. - FR362091. - LOC BENALCOOL (VENDA SOMENTE PARA COMPRADORES DO ESTADO DE SÃO PAULO)")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51.000,00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=HYPERLINK("https://leilaoonline.net/lote/detalhe/211385", "31659")</f>
      </c>
      <c r="B78" s="4" t="s">
        <f>=HYPERLINK("https://leilaoonline.net/lote/detalhe/211385", "CARROCERIA COMBOIO GASCOM. - S/FR. - LOC. CONTINENTAL")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=HYPERLINK("https://leilaoonline.net/lote/detalhe/210917", "31688")</f>
      </c>
      <c r="B79" s="4" t="s">
        <f>=HYPERLINK("https://leilaoonline.net/lote/detalhe/210917", "4 CARRETINHAS DE SERVIÇOS GERAIS; ANO 2013. (VENDA SEM DOC.) - FR9003113/FR9003114/FR9003115/FR9003116. - LOC. MARACAJU")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=HYPERLINK("https://leilaoonline.net/lote/detalhe/210907", "31721")</f>
      </c>
      <c r="B80" s="4" t="s">
        <f>=HYPERLINK("https://leilaoonline.net/lote/detalhe/210907", "CARROCERIA TORTA DE FILTRO; ANO 2013. - FR4455088. - LOC. CAARAPÓ")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=HYPERLINK("https://leilaoonline.net/lote/detalhe/211053", "31733")</f>
      </c>
      <c r="B81" s="4" t="s">
        <f>=HYPERLINK("https://leilaoonline.net/lote/detalhe/211053", "TRATOR JOHN DEERE 7210J 4X4; ANO 2016. - FR4455154. - LOC. CAARAPÓ")</f>
      </c>
      <c r="C81" s="4" t="inlineStr">
        <is>
          <t>Não vendido</t>
        </is>
      </c>
      <c r="D81" s="4" t="inlineStr">
        <is>
          <t>51</t>
        </is>
      </c>
      <c r="E81" s="5" t="inlineStr">
        <is>
          <t>72.000,00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=HYPERLINK("https://leilaoonline.net/lote/detalhe/210899", "31741")</f>
      </c>
      <c r="B82" s="4" t="s">
        <f>=HYPERLINK("https://leilaoonline.net/lote/detalhe/210899", "PREPARADOR DE SOLO MAFES PENTA; ANO 2014. - FR11003757. - LOC. SANTA ELISA")</f>
      </c>
      <c r="C82" s="4" t="inlineStr">
        <is>
          <t>Vendido</t>
        </is>
      </c>
      <c r="D82" s="4" t="inlineStr">
        <is>
          <t>47</t>
        </is>
      </c>
      <c r="E82" s="5" t="inlineStr">
        <is>
          <t>10.200,00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=HYPERLINK("https://leilaoonline.net/lote/detalhe/210898", "31744")</f>
      </c>
      <c r="B83" s="4" t="s">
        <f>=HYPERLINK("https://leilaoonline.net/lote/detalhe/210898", "PLANTADORA DE CANA DMB; ANO 2016. - FR14003642. - LOC. SANTA ELISA")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=HYPERLINK("https://leilaoonline.net/lote/detalhe/210897", "31746")</f>
      </c>
      <c r="B84" s="4" t="s">
        <f>=HYPERLINK("https://leilaoonline.net/lote/detalhe/210897", "PLANTADORA DE CANA DMB PCP 6000; ANO 2016. - FR14003641. - LOC. SANTA ELISA")</f>
      </c>
      <c r="C84" s="4" t="inlineStr">
        <is>
          <t>Não vendido</t>
        </is>
      </c>
      <c r="D84" s="4" t="inlineStr">
        <is>
          <t>96</t>
        </is>
      </c>
      <c r="E84" s="5" t="inlineStr">
        <is>
          <t>110.000,00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=HYPERLINK("https://leilaoonline.net/lote/detalhe/210895", "31747")</f>
      </c>
      <c r="B85" s="4" t="s">
        <f>=HYPERLINK("https://leilaoonline.net/lote/detalhe/210895", "PLANTADORA DE CANA DMB PCP 6000; ANO 2016. - FR14003643. - LOC. SANTA ELISA")</f>
      </c>
      <c r="C85" s="4" t="inlineStr">
        <is>
          <t>Não vendido</t>
        </is>
      </c>
      <c r="D85" s="4" t="inlineStr">
        <is>
          <t>96</t>
        </is>
      </c>
      <c r="E85" s="5" t="inlineStr">
        <is>
          <t>110.000,00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=HYPERLINK("https://leilaoonline.net/lote/detalhe/210951", "31783")</f>
      </c>
      <c r="B86" s="4" t="s">
        <f>=HYPERLINK("https://leilaoonline.net/lote/detalhe/210951", "REBOQUE RANDON SP RQ CA; ANO 2010/2010; AZUL. - FR96769. - LOC. JUNQUEIRA")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=HYPERLINK("https://leilaoonline.net/lote/detalhe/210908", "31787")</f>
      </c>
      <c r="B87" s="4" t="s">
        <f>=HYPERLINK("https://leilaoonline.net/lote/detalhe/210908", "2 BASES DE CENTRIFUGAS. - S/FR. - LOC. JUNQUEIRA")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=HYPERLINK("https://leilaoonline.net/lote/detalhe/210954", "31798")</f>
      </c>
      <c r="B88" s="4" t="s">
        <f>=HYPERLINK("https://leilaoonline.net/lote/detalhe/210954", "CARRETA DISTRIBUIDORA DE TORTA SPANDER; ANO 2015. - FR189004. - LOC. GASA")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=HYPERLINK("https://leilaoonline.net/lote/detalhe/210912", "31802")</f>
      </c>
      <c r="B89" s="4" t="s">
        <f>=HYPERLINK("https://leilaoonline.net/lote/detalhe/210912", "ENXADA ROTATIVA UNIVERSAL HORWARD CH3000; ANO 2014. - FR48158. - LOC. IPAUSSU")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7.000,00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=HYPERLINK("https://leilaoonline.net/lote/detalhe/210894", "31811")</f>
      </c>
      <c r="B90" s="4" t="s">
        <f>=HYPERLINK("https://leilaoonline.net/lote/detalhe/210894", "03 DESENLEIRADORES. - FR103095/ FR103096/ FR103094. - LOC. BARRA")</f>
      </c>
      <c r="C90" s="4" t="inlineStr">
        <is>
          <t>Não vendido</t>
        </is>
      </c>
      <c r="D90" s="4" t="inlineStr">
        <is>
          <t>17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=HYPERLINK("https://leilaoonline.net/lote/detalhe/210891", "31815")</f>
      </c>
      <c r="B91" s="4" t="s">
        <f>=HYPERLINK("https://leilaoonline.net/lote/detalhe/210891", "02 ESTEIRAS DE 1,00X1,50; 02 DETECTORES DE METAL; 01 QUEBRA TORRÃO DE AÇUCAR; 01 ESTEIRA CURVA 1,00X2,00 APROX. - FR202769. - LOC. BARRA ")</f>
      </c>
      <c r="C91" s="4" t="inlineStr">
        <is>
          <t>Não vendido</t>
        </is>
      </c>
      <c r="D91" s="4" t="inlineStr">
        <is>
          <t>27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=HYPERLINK("https://leilaoonline.net/lote/detalhe/210892", "31821")</f>
      </c>
      <c r="B92" s="4" t="s">
        <f>=HYPERLINK("https://leilaoonline.net/lote/detalhe/210892", "REBOQUE TECTRAN RCM F1F1; ANO 1997/1997; BRANCO. (HIDRO ROLL COM MOTOR - VENDA SEM MANGUEIRA) - FR436004/ FR19985. - LOC. PARAÍSO")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45.000,00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=HYPERLINK("https://leilaoonline.net/lote/detalhe/210893", "31822")</f>
      </c>
      <c r="B93" s="4" t="s">
        <f>=HYPERLINK("https://leilaoonline.net/lote/detalhe/210893", "REBOQUE RODOVIARIA; ANO 1987/1987; AZUL. (HIDRO ROLL SEM MOTOR) - FR46749. - LOC. PARAÍSO")</f>
      </c>
      <c r="C93" s="4" t="inlineStr">
        <is>
          <t>Vendido</t>
        </is>
      </c>
      <c r="D93" s="4" t="inlineStr">
        <is>
          <t>10</t>
        </is>
      </c>
      <c r="E93" s="5" t="inlineStr">
        <is>
          <t>16.500,00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=HYPERLINK("https://leilaoonline.net/lote/detalhe/210887", "31831")</f>
      </c>
      <c r="B94" s="4" t="s">
        <f>=HYPERLINK("https://leilaoonline.net/lote/detalhe/210887", "TRATOR CORTADOR DE GRAMA JOHN DEERE D170; ANO 2015. - FR19629. - LOC. SANTA CÂNDIDA")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11.000,00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=HYPERLINK("https://leilaoonline.net/lote/detalhe/210909", "31834")</f>
      </c>
      <c r="B95" s="4" t="s">
        <f>=HYPERLINK("https://leilaoonline.net/lote/detalhe/210909", "CHASSI DE TRANSBORDO E 04 PNEUS TRANSBORDO. - FR17325. - LOC. SANTA CÂNDIDA")</f>
      </c>
      <c r="C95" s="4" t="inlineStr">
        <is>
          <t>Vendido</t>
        </is>
      </c>
      <c r="D95" s="4" t="inlineStr">
        <is>
          <t>28</t>
        </is>
      </c>
      <c r="E95" s="5" t="inlineStr">
        <is>
          <t>7.300,00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=HYPERLINK("https://leilaoonline.net/lote/detalhe/210900", "31851")</f>
      </c>
      <c r="B96" s="4" t="s">
        <f>=HYPERLINK("https://leilaoonline.net/lote/detalhe/210900", "SUBSOLADOR; ANO 2013. - FR17208.- LOC. SERRA")</f>
      </c>
      <c r="C96" s="4" t="inlineStr">
        <is>
          <t>Não vendido</t>
        </is>
      </c>
      <c r="D96" s="4" t="inlineStr">
        <is>
          <t>16</t>
        </is>
      </c>
      <c r="E96" s="5" t="inlineStr">
        <is>
          <t>2.500,00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=HYPERLINK("https://leilaoonline.net/lote/detalhe/210906", "31853")</f>
      </c>
      <c r="B97" s="4" t="s">
        <f>=HYPERLINK("https://leilaoonline.net/lote/detalhe/210906", "ELIMINADOR MECÂNICO DE SOQUEIRAS DMB; ANO 2006. - FR103871. - LOC. SERRA")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=HYPERLINK("https://leilaoonline.net/lote/detalhe/210890", "31884")</f>
      </c>
      <c r="B98" s="4" t="s">
        <f>=HYPERLINK("https://leilaoonline.net/lote/detalhe/210890", "01 BALANCEADORA DE PNEUS DE CARRO LEVE GEODYNA 405; 01 VULCANIZADOR DE CÂMERA DE AR DE CARRO E CAMINHÃO  EMEB; 01 GAIOLA DE PNEUS PEQUENOS; 01 SOPRADORA DE FILTRO DE AR AYRSYSTEM. - S/FR. - LOC. JATAÍ")</f>
      </c>
      <c r="C98" s="4" t="inlineStr">
        <is>
          <t>Vendido</t>
        </is>
      </c>
      <c r="D98" s="4" t="inlineStr">
        <is>
          <t>9</t>
        </is>
      </c>
      <c r="E98" s="5" t="inlineStr">
        <is>
          <t>2.100,00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=HYPERLINK("https://leilaoonline.net/lote/detalhe/210889", "31887")</f>
      </c>
      <c r="B99" s="4" t="s">
        <f>=HYPERLINK("https://leilaoonline.net/lote/detalhe/210889", "CARRETA ABRIGO; ANO 2009. (FAB. PRÓPRIA) - FR164370. - LOC. JATAÍ")</f>
      </c>
      <c r="C99" s="4" t="inlineStr">
        <is>
          <t>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=HYPERLINK("https://leilaoonline.net/lote/detalhe/210915", "31891")</f>
      </c>
      <c r="B100" s="4" t="s">
        <f>=HYPERLINK("https://leilaoonline.net/lote/detalhe/210915", "1 TALHA 3F 24VCA NERM032SD-SD 3; 2TO 8M FABR. KING TA; FR200273 / 1 TALHA ELETRICA CAPAC. 3 TON. MOD. ER2032; FR200269. - LOC. IPAUSSU")</f>
      </c>
      <c r="C100" s="4" t="inlineStr">
        <is>
          <t>Não vendido</t>
        </is>
      </c>
      <c r="D100" s="4" t="inlineStr">
        <is>
          <t>14</t>
        </is>
      </c>
      <c r="E100" s="5" t="inlineStr">
        <is>
          <t>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=HYPERLINK("https://leilaoonline.net/lote/detalhe/210956", "31911")</f>
      </c>
      <c r="B101" s="4" t="s">
        <f>=HYPERLINK("https://leilaoonline.net/lote/detalhe/210956", "PLANTADORA DE CANA DMB PCP 6000; ANO 2012. - FR112340. - LOC. MUNDIAL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=HYPERLINK("https://leilaoonline.net/lote/detalhe/210953", "31912")</f>
      </c>
      <c r="B102" s="4" t="s">
        <f>=HYPERLINK("https://leilaoonline.net/lote/detalhe/210953", "TRANSBORDO SANTA ISABEL 12T; ANO 2012. - FR81398. - LOC. BENALCOOL")</f>
      </c>
      <c r="C102" s="4" t="inlineStr">
        <is>
          <t>Vendido</t>
        </is>
      </c>
      <c r="D102" s="4" t="inlineStr">
        <is>
          <t>20</t>
        </is>
      </c>
      <c r="E102" s="5" t="inlineStr">
        <is>
          <t>39.000,00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=HYPERLINK("https://leilaoonline.net/lote/detalhe/210955", "31919")</f>
      </c>
      <c r="B103" s="4" t="s">
        <f>=HYPERLINK("https://leilaoonline.net/lote/detalhe/210955", "CARRETA DISTRIBUIDORA TORTA SOLLUS SPANDER; ANO 2012. - FR173563. - LOC. BENALCOOL")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=HYPERLINK("https://leilaoonline.net/lote/detalhe/210920", "31939")</f>
      </c>
      <c r="B104" s="4" t="s">
        <f>=HYPERLINK("https://leilaoonline.net/lote/detalhe/210920", "4 ESTEIRAS COM DETECTORES DE METAL; 4 ENFARDADEIRAS E 4 EMPACOTADEIRAS. - PT: 293335 / PT: 293337 / PT: 292887/ PT_ 0003/ Tag: 034-0004/ PT: 293177/ PT: 292880/ PT_0001/007891/ PT: 292868/ PT_0004/007887. - LOC. PASSATEMPO")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=HYPERLINK("https://leilaoonline.net/lote/detalhe/210922", "31943")</f>
      </c>
      <c r="B105" s="4" t="s">
        <f>=HYPERLINK("https://leilaoonline.net/lote/detalhe/210922", "PLANTADORA DMB; ANO 2013. - FR9003138. - LOC. RIO BRILHANTE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=HYPERLINK("https://leilaoonline.net/lote/detalhe/210921", "31948")</f>
      </c>
      <c r="B106" s="4" t="s">
        <f>=HYPERLINK("https://leilaoonline.net/lote/detalhe/210921", "CAMINHÃO MERCEDES BENZ AXOR 3344S 6X4; ANO 2016/2017; BRANCO. - FR4415053. - LOC. CAARAPÓ - (VENDA SOMENTE PARA COMPRADORES DO ESTADO DE SÃO PAULO)")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69.000,00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=HYPERLINK("https://leilaoonline.net/lote/detalhe/212590", "31953")</f>
      </c>
      <c r="B107" s="4" t="s">
        <f>=HYPERLINK("https://leilaoonline.net/lote/detalhe/212590", "REBOQUE ROSSETTI SRBA ST325; ANO 2011/2011; AMARELO. - FR4455043 - LOC CAARAPÓ")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59.000,00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=HYPERLINK("https://leilaoonline.net/lote/detalhe/211365", "31958")</f>
      </c>
      <c r="B108" s="4" t="s">
        <f>=HYPERLINK("https://leilaoonline.net/lote/detalhe/211365", "SEMI REBOQUE RANDON SR CA; ANO 2006/2007; AZUL. - FR3644. - LOC. CONTINENTAL")</f>
      </c>
      <c r="C108" s="4" t="inlineStr">
        <is>
          <t>Vendido</t>
        </is>
      </c>
      <c r="D108" s="4" t="inlineStr">
        <is>
          <t>4</t>
        </is>
      </c>
      <c r="E108" s="5" t="inlineStr">
        <is>
          <t>18.000,00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=HYPERLINK("https://leilaoonline.net/lote/detalhe/211363", "31964")</f>
      </c>
      <c r="B109" s="4" t="s">
        <f>=HYPERLINK("https://leilaoonline.net/lote/detalhe/211363", "SEMI REBOQUE TRUCK GALEGO SR; ANO 2004/2004; AZUL. - FR10004096. - LOC. CONTINENTAL")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=HYPERLINK("https://leilaoonline.net/lote/detalhe/211271", "31965")</f>
      </c>
      <c r="B110" s="4" t="s">
        <f>=HYPERLINK("https://leilaoonline.net/lote/detalhe/211271", "CAMINHÃO VOLKSWAGEN 26.220; ANO 2005/2005; BRANCO. - FR10001005. - LOC. CONTINENTAL - (VENDA SOMENTE PARA COMPRADORES DO ESTADO DE SÃO PAULO)")</f>
      </c>
      <c r="C110" s="4" t="inlineStr">
        <is>
          <t>Vendido</t>
        </is>
      </c>
      <c r="D110" s="4" t="inlineStr">
        <is>
          <t>152</t>
        </is>
      </c>
      <c r="E110" s="5" t="inlineStr">
        <is>
          <t>212.000,00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=HYPERLINK("https://leilaoonline.net/lote/detalhe/211350", "31967")</f>
      </c>
      <c r="B111" s="4" t="s">
        <f>=HYPERLINK("https://leilaoonline.net/lote/detalhe/211350", "REBOQUE GOYDO; ANO 1994/1994; BRANCO. (ÁREA DE VIVÊNCIA) - FR10004181. - LOC. CONTINENTAL")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=HYPERLINK("https://leilaoonline.net/lote/detalhe/210961", "31971")</f>
      </c>
      <c r="B112" s="4" t="s">
        <f>=HYPERLINK("https://leilaoonline.net/lote/detalhe/210961", "CAMINHÃO VOLVO FM 500 6X4T; ANO 2013/2013; BRANCO. (VENDA SEM CARROCERIA) - FR4415038. - LOC. CAARAPÓ - (VENDA SOMENTE PARA COMPRADORES DO ESTADO DE SÃO PAULO)")</f>
      </c>
      <c r="C112" s="4" t="inlineStr">
        <is>
          <t>Vendido</t>
        </is>
      </c>
      <c r="D112" s="4" t="inlineStr">
        <is>
          <t>22</t>
        </is>
      </c>
      <c r="E112" s="5" t="inlineStr">
        <is>
          <t>61.000,00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=HYPERLINK("https://leilaoonline.net/lote/detalhe/211330", "31974")</f>
      </c>
      <c r="B113" s="4" t="s">
        <f>=HYPERLINK("https://leilaoonline.net/lote/detalhe/211330", "SEMI REBOQUE TRUCK GALEGO SR; ANO 2004/2004; AZUL. - FR10004110. - LOC. CONTINENTAL")</f>
      </c>
      <c r="C113" s="4" t="inlineStr">
        <is>
          <t>Vendido</t>
        </is>
      </c>
      <c r="D113" s="4" t="inlineStr">
        <is>
          <t>4</t>
        </is>
      </c>
      <c r="E113" s="5" t="inlineStr">
        <is>
          <t>13.000,00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=HYPERLINK("https://leilaoonline.net/lote/detalhe/211275", "31975")</f>
      </c>
      <c r="B114" s="4" t="s">
        <f>=HYPERLINK("https://leilaoonline.net/lote/detalhe/211275", "CAMINHÃO MERCEDES BENZ L 1214; ANO 1990/1991; AZUL. - FR10001002. - LOC. CONTINENTAL - (VENDA SOMENTE PARA COMPRADORES DO ESTADO DE SÃO PAULO)")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=HYPERLINK("https://leilaoonline.net/lote/detalhe/211289", "31976")</f>
      </c>
      <c r="B115" s="4" t="s">
        <f>=HYPERLINK("https://leilaoonline.net/lote/detalhe/211289", "CAMINHÃO MERCEDES BENZ L 2213; ANO 1986/1986; BRANCO. - FR119710. - LOC. BONFIM (VENDA SOMENTE PARA COMPRADORES DO ESTADO DE SÃO PAULO)")</f>
      </c>
      <c r="C115" s="4" t="inlineStr">
        <is>
          <t>Vendido</t>
        </is>
      </c>
      <c r="D115" s="4" t="inlineStr">
        <is>
          <t>28</t>
        </is>
      </c>
      <c r="E115" s="5" t="inlineStr">
        <is>
          <t>38.000,00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=HYPERLINK("https://leilaoonline.net/lote/detalhe/211269", "31977")</f>
      </c>
      <c r="B116" s="4" t="s">
        <f>=HYPERLINK("https://leilaoonline.net/lote/detalhe/211269", "CAMINHÃO MERCEDES BENZ L 2213; ANO 1980/1980; BRANCO. - FR119243. - LOC. BONFIM - (VENDA SOMENTE PARA COMPRADORES DO ESTADO DE SÃO PAULO)")</f>
      </c>
      <c r="C116" s="4" t="inlineStr">
        <is>
          <t>Vendido</t>
        </is>
      </c>
      <c r="D116" s="4" t="inlineStr">
        <is>
          <t>21</t>
        </is>
      </c>
      <c r="E116" s="5" t="inlineStr">
        <is>
          <t>30.000,00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=HYPERLINK("https://leilaoonline.net/lote/detalhe/211270", "31978")</f>
      </c>
      <c r="B117" s="4" t="s">
        <f>=HYPERLINK("https://leilaoonline.net/lote/detalhe/211270", "CAMINHÃO MERCEDES BENZ L 2220; ANO 1990/1990; BRANCO. - FR119571. - LOC. BONFIM - (VENDA SOMENTE PARA COMPRADORES DO ESTADO DE SÃO PAULO)")</f>
      </c>
      <c r="C117" s="4" t="inlineStr">
        <is>
          <t>Vendido</t>
        </is>
      </c>
      <c r="D117" s="4" t="inlineStr">
        <is>
          <t>26</t>
        </is>
      </c>
      <c r="E117" s="5" t="inlineStr">
        <is>
          <t>36.000,00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=HYPERLINK("https://leilaoonline.net/lote/detalhe/211291", "31979")</f>
      </c>
      <c r="B118" s="4" t="s">
        <f>=HYPERLINK("https://leilaoonline.net/lote/detalhe/211291", "CAMINHÃO MERCEDES BENZ L 2213; ANO 1981/1981; BRANCO. (CARROCERIA TANQUE) - FR119263. - LOC. BONFIM - (VENDA SOMENTE PARA COMPRADORES DO ESTADO DE SÃO PAULO)")</f>
      </c>
      <c r="C118" s="4" t="inlineStr">
        <is>
          <t>Não vendido</t>
        </is>
      </c>
      <c r="D118" s="4" t="inlineStr">
        <is>
          <t>16</t>
        </is>
      </c>
      <c r="E118" s="5" t="inlineStr">
        <is>
          <t>25.000,00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=HYPERLINK("https://leilaoonline.net/lote/detalhe/211273", "31980")</f>
      </c>
      <c r="B119" s="4" t="s">
        <f>=HYPERLINK("https://leilaoonline.net/lote/detalhe/211273", "CAMINHÃO MERCEDES BENZ L 2213; ANO 1981/1981; BRANCO. (CARROCERIA TANQUE) - FR119242. - LOC. BONFIM - (VENDA SOMENTE PARA COMPRADORES DO ESTADO DE SÃO PAULO)")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33.000,00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=HYPERLINK("https://leilaoonline.net/lote/detalhe/211282", "31981")</f>
      </c>
      <c r="B120" s="4" t="s">
        <f>=HYPERLINK("https://leilaoonline.net/lote/detalhe/211282", "CAMINHÃO SCANIA L 110; ANO 1974/1974; BRANCO. - FR119032. - LOC. BONFIM (VENDA SOMENTE PARA COMPRADORES DO ESTADO DE SÃO PAULO)")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21.000,00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=HYPERLINK("https://leilaoonline.net/lote/detalhe/211268", "31984")</f>
      </c>
      <c r="B121" s="4" t="s">
        <f>=HYPERLINK("https://leilaoonline.net/lote/detalhe/211268", " CAMINHÃO MERCEDES BENZ L 1113; ANO 1984/1984; BRANCO. - FR119649. - LOC. BONFIM - (VENDA SOMENTE PARA COMPRADORES DO ESTADO DE SÃO PAULO)")</f>
      </c>
      <c r="C121" s="4" t="inlineStr">
        <is>
          <t>Vendido</t>
        </is>
      </c>
      <c r="D121" s="4" t="inlineStr">
        <is>
          <t>24</t>
        </is>
      </c>
      <c r="E121" s="5" t="inlineStr">
        <is>
          <t>34.000,00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=HYPERLINK("https://leilaoonline.net/lote/detalhe/211321", "31985")</f>
      </c>
      <c r="B122" s="4" t="s">
        <f>=HYPERLINK("https://leilaoonline.net/lote/detalhe/211321", "REBOQUE FNV FRUEHAUF ; ANO 1984/1984; LARANJA. - FR121010. - LOC. BONFIM")</f>
      </c>
      <c r="C122" s="4" t="inlineStr">
        <is>
          <t>Vendido</t>
        </is>
      </c>
      <c r="D122" s="4" t="inlineStr">
        <is>
          <t>5</t>
        </is>
      </c>
      <c r="E122" s="5" t="inlineStr">
        <is>
          <t>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=HYPERLINK("https://leilaoonline.net/lote/detalhe/211326", "31987")</f>
      </c>
      <c r="B123" s="4" t="s">
        <f>=HYPERLINK("https://leilaoonline.net/lote/detalhe/211326", "REBOQUE FACCHINI RFRBC; ANO 1994/1994; LARANJA. - FR121166. - LOC. BONFIM")</f>
      </c>
      <c r="C123" s="4" t="inlineStr">
        <is>
          <t>Vendido</t>
        </is>
      </c>
      <c r="D123" s="4" t="inlineStr">
        <is>
          <t>11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=HYPERLINK("https://leilaoonline.net/lote/detalhe/211325", "31988")</f>
      </c>
      <c r="B124" s="4" t="s">
        <f>=HYPERLINK("https://leilaoonline.net/lote/detalhe/211325", "REBOQUE FACCHINI RFRBC; ANO 1995/1995; LARANJA. - FR121252. - LOC. BONFIM")</f>
      </c>
      <c r="C124" s="4" t="inlineStr">
        <is>
          <t>Vendido</t>
        </is>
      </c>
      <c r="D124" s="4" t="inlineStr">
        <is>
          <t>8</t>
        </is>
      </c>
      <c r="E124" s="5" t="inlineStr">
        <is>
          <t>8.500,00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=HYPERLINK("https://leilaoonline.net/lote/detalhe/211316", "31990")</f>
      </c>
      <c r="B125" s="4" t="s">
        <f>=HYPERLINK("https://leilaoonline.net/lote/detalhe/211316", "REBOQUE FNV FRUEHAUF RCR; ANO 1993/1993; AZUL.  - FR96050. - LOC. BONFIM")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18.000,00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=HYPERLINK("https://leilaoonline.net/lote/detalhe/211315", "31991")</f>
      </c>
      <c r="B126" s="4" t="s">
        <f>=HYPERLINK("https://leilaoonline.net/lote/detalhe/211315", "REBOQUE CORONA; ANO 1982/1982; LARANJA. - FR121379. - LOC. BONFIM")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=HYPERLINK("https://leilaoonline.net/lote/detalhe/211340", "31992")</f>
      </c>
      <c r="B127" s="4" t="s">
        <f>=HYPERLINK("https://leilaoonline.net/lote/detalhe/211340", "REBOQUE SERMATEC CI; ANO 1993/1993; LARANJA. - FR121131. - LOC. BONFIM")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7.500,00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=HYPERLINK("https://leilaoonline.net/lote/detalhe/211338", "31993")</f>
      </c>
      <c r="B128" s="4" t="s">
        <f>=HYPERLINK("https://leilaoonline.net/lote/detalhe/211338", "REBOQUE CAMAQ ; ANO 1989/1989; LARANJA. - FR121055. - LOC. BONFIM")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14.000,00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=HYPERLINK("https://leilaoonline.net/lote/detalhe/211288", "31995")</f>
      </c>
      <c r="B129" s="4" t="s">
        <f>=HYPERLINK("https://leilaoonline.net/lote/detalhe/211288", "CAMINHÃO MERCEDES BENZ LA 1313; ANO 1982/1982; BRANCO. - FR119652. - LOC. BONFIM (VENDA SOMENTE PARA COMPRADORES DO ESTADO DE SÃO PAULO)")</f>
      </c>
      <c r="C129" s="4" t="inlineStr">
        <is>
          <t>Vendido</t>
        </is>
      </c>
      <c r="D129" s="4" t="inlineStr">
        <is>
          <t>21</t>
        </is>
      </c>
      <c r="E129" s="5" t="inlineStr">
        <is>
          <t>30.000,00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=HYPERLINK("https://leilaoonline.net/lote/detalhe/211324", "31997")</f>
      </c>
      <c r="B130" s="4" t="s">
        <f>=HYPERLINK("https://leilaoonline.net/lote/detalhe/211324", "SEMI REBOQUE RANDON SRCA CA; ANO 2008/2008; AZUL. - FR88641. - LOC. BONFIM")</f>
      </c>
      <c r="C130" s="4" t="inlineStr">
        <is>
          <t>Não vendido</t>
        </is>
      </c>
      <c r="D130" s="4" t="inlineStr">
        <is>
          <t>13</t>
        </is>
      </c>
      <c r="E130" s="5" t="inlineStr">
        <is>
          <t>32.000,00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=HYPERLINK("https://leilaoonline.net/lote/detalhe/211353", "31998")</f>
      </c>
      <c r="B131" s="4" t="s">
        <f>=HYPERLINK("https://leilaoonline.net/lote/detalhe/211353", "SEMI REBOQUE USICAMP SRCP E2 10000; ANO 2009/2009; AZUL. - FR164055. - LOC. BONFIM")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17.000,00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=HYPERLINK("https://leilaoonline.net/lote/detalhe/211364", "31999")</f>
      </c>
      <c r="B132" s="4" t="s">
        <f>=HYPERLINK("https://leilaoonline.net/lote/detalhe/211364", "SEMI REBOQUE RANDONSP SRCA CA; ANO 2012/2013; CINZA. - FR121558. - LOC. BONFIM")</f>
      </c>
      <c r="C132" s="4" t="inlineStr">
        <is>
          <t>Não vendido</t>
        </is>
      </c>
      <c r="D132" s="4" t="inlineStr">
        <is>
          <t>15</t>
        </is>
      </c>
      <c r="E132" s="5" t="inlineStr">
        <is>
          <t>57.000,00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=HYPERLINK("https://leilaoonline.net/lote/detalhe/210937", "32027")</f>
      </c>
      <c r="B133" s="4" t="s">
        <f>=HYPERLINK("https://leilaoonline.net/lote/detalhe/210937", "39 BOTIJÕES GLP E 3 CILINDROS - VEJA ESPECIFICAÇÕES ABAIXO - S/FR. - LOC. BARRA")</f>
      </c>
      <c r="C133" s="4" t="inlineStr">
        <is>
          <t>Vendido</t>
        </is>
      </c>
      <c r="D133" s="4" t="inlineStr">
        <is>
          <t>13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=HYPERLINK("https://leilaoonline.net/lote/detalhe/210918", "32029")</f>
      </c>
      <c r="B134" s="4" t="s">
        <f>=HYPERLINK("https://leilaoonline.net/lote/detalhe/210918", "TRATOR VALTRA BM 125; ANO 2008. - FR163422. - LOC. ARARAQUARA (IMAGENS MERAMENTE ILUSTRATIVAS)")</f>
      </c>
      <c r="C134" s="4" t="inlineStr">
        <is>
          <t>Não vendido</t>
        </is>
      </c>
      <c r="D134" s="4" t="inlineStr">
        <is>
          <t>5</t>
        </is>
      </c>
      <c r="E134" s="5" t="inlineStr">
        <is>
          <t>14.000,00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=HYPERLINK("https://leilaoonline.net/lote/detalhe/210919", "32030")</f>
      </c>
      <c r="B135" s="4" t="s">
        <f>=HYPERLINK("https://leilaoonline.net/lote/detalhe/210919", "TRATOR VALTRA BM 125; ANO 2008. - FR163428. - LOC. ARARAQUARA (IMAGENS MERAMENTE ILUSTRATIVAS)")</f>
      </c>
      <c r="C135" s="4" t="inlineStr">
        <is>
          <t>Não vendido</t>
        </is>
      </c>
      <c r="D135" s="4" t="inlineStr">
        <is>
          <t>7</t>
        </is>
      </c>
      <c r="E135" s="5" t="inlineStr">
        <is>
          <t>18.000,00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=HYPERLINK("https://leilaoonline.net/lote/detalhe/211054", "32045")</f>
      </c>
      <c r="B136" s="4" t="s">
        <f>=HYPERLINK("https://leilaoonline.net/lote/detalhe/211054", "APROX. 100 PEÇAS DIVERSAS DE EQUIPAMENTOS AGRÍCOLAS; VEJA DESCRITIVO DE ITENS. - S/FR. - LOC. CAARAPÓ")</f>
      </c>
      <c r="C136" s="4" t="inlineStr">
        <is>
          <t>Não vendido</t>
        </is>
      </c>
      <c r="D136" s="4" t="inlineStr">
        <is>
          <t>9</t>
        </is>
      </c>
      <c r="E136" s="5" t="inlineStr">
        <is>
          <t>1.300,00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=HYPERLINK("https://leilaoonline.net/lote/detalhe/211055", "32046")</f>
      </c>
      <c r="B137" s="4" t="s">
        <f>=HYPERLINK("https://leilaoonline.net/lote/detalhe/211055", "LOTE COM 7 DOLLY'S RANDON. - FR5004696/FR5004917/FR11004127/FR5004682/FR14004139/FR14004312/FR5004904. (VENDA SEM DOCUMENTO) - LOC. PASSATEMPO")</f>
      </c>
      <c r="C137" s="4" t="inlineStr">
        <is>
          <t>Vendido</t>
        </is>
      </c>
      <c r="D137" s="4" t="inlineStr">
        <is>
          <t>36</t>
        </is>
      </c>
      <c r="E137" s="5" t="inlineStr">
        <is>
          <t>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=HYPERLINK("https://leilaoonline.net/lote/detalhe/211057", "32047")</f>
      </c>
      <c r="B138" s="4" t="s">
        <f>=HYPERLINK("https://leilaoonline.net/lote/detalhe/211057", "APROX. 97.399 FRASCOS PLÁSTICOS DE 500 ML VAZIOS. (VEJA ESPECIFICAÇÕES ABAIXO) - S/FR. - LOC. BOM RETIRO")</f>
      </c>
      <c r="C138" s="4" t="inlineStr">
        <is>
          <t>Não vendido</t>
        </is>
      </c>
      <c r="D138" s="4" t="inlineStr">
        <is>
          <t>89</t>
        </is>
      </c>
      <c r="E138" s="5" t="inlineStr">
        <is>
          <t>14.100,00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=HYPERLINK("https://leilaoonline.net/lote/detalhe/211111", "32048")</f>
      </c>
      <c r="B139" s="4" t="s">
        <f>=HYPERLINK("https://leilaoonline.net/lote/detalhe/211111", "QUADRICICLO HONDA TRX 420; ANO 2016. - FR11006021. - LOC. VALE DO ROSÁRIO")</f>
      </c>
      <c r="C139" s="4" t="inlineStr">
        <is>
          <t>Vendido</t>
        </is>
      </c>
      <c r="D139" s="4" t="inlineStr">
        <is>
          <t>78</t>
        </is>
      </c>
      <c r="E139" s="5" t="inlineStr">
        <is>
          <t>41.500,00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=HYPERLINK("https://leilaoonline.net/lote/detalhe/211112", "32049")</f>
      </c>
      <c r="B140" s="4" t="s">
        <f>=HYPERLINK("https://leilaoonline.net/lote/detalhe/211112", "QUADRICICLO HONDA TRX 420; ANO 2016. - FR11006017. - LOC. VALE DO ROSÁRIO")</f>
      </c>
      <c r="C140" s="4" t="inlineStr">
        <is>
          <t>Vendido</t>
        </is>
      </c>
      <c r="D140" s="4" t="inlineStr">
        <is>
          <t>58</t>
        </is>
      </c>
      <c r="E140" s="5" t="inlineStr">
        <is>
          <t>31.500,00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=HYPERLINK("https://leilaoonline.net/lote/detalhe/211218", "32050")</f>
      </c>
      <c r="B141" s="4" t="s">
        <f>=HYPERLINK("https://leilaoonline.net/lote/detalhe/211218", "TRATOR DE PNEUS MASSEY FERGUSON MF 275 4X2; ANO 1993. - FR49379. - LOC. IPAUSSU")</f>
      </c>
      <c r="C141" s="4" t="inlineStr">
        <is>
          <t>Não vendido</t>
        </is>
      </c>
      <c r="D141" s="4" t="inlineStr">
        <is>
          <t>41</t>
        </is>
      </c>
      <c r="E141" s="5" t="inlineStr">
        <is>
          <t>58.000,00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=HYPERLINK("https://leilaoonline.net/lote/detalhe/211219", "32051")</f>
      </c>
      <c r="B142" s="4" t="s">
        <f>=HYPERLINK("https://leilaoonline.net/lote/detalhe/211219", "HIDROROLL METALMAG; ANO 2008. (ROLÃO DE VINHAÇA) - FR48182. - LOC. IPAUSSU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=HYPERLINK("https://leilaoonline.net/lote/detalhe/211511", "32052")</f>
      </c>
      <c r="B143" s="4" t="s">
        <f>=HYPERLINK("https://leilaoonline.net/lote/detalhe/211511", "TRATOR VALTRA BH 210 4X4; ANO 2014. - FR31045. - LOC. COSTA PINTO")</f>
      </c>
      <c r="C143" s="4" t="inlineStr">
        <is>
          <t>Vendido</t>
        </is>
      </c>
      <c r="D143" s="4" t="inlineStr">
        <is>
          <t>56</t>
        </is>
      </c>
      <c r="E143" s="5" t="inlineStr">
        <is>
          <t>148.000,00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=HYPERLINK("https://leilaoonline.net/lote/detalhe/211512", "32053")</f>
      </c>
      <c r="B144" s="4" t="s">
        <f>=HYPERLINK("https://leilaoonline.net/lote/detalhe/211512", "CARREGADEIRA VALMET 1280 4X4; ANO 1994. - FR8002016. - LOC. LAGOA DA PRATA")</f>
      </c>
      <c r="C144" s="4" t="inlineStr">
        <is>
          <t>Vendido</t>
        </is>
      </c>
      <c r="D144" s="4" t="inlineStr">
        <is>
          <t>77</t>
        </is>
      </c>
      <c r="E144" s="5" t="inlineStr">
        <is>
          <t>109.000,00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=HYPERLINK("https://leilaoonline.net/lote/detalhe/211514", "32054")</f>
      </c>
      <c r="B145" s="4" t="s">
        <f>=HYPERLINK("https://leilaoonline.net/lote/detalhe/211514", "TRANSBORDO TESTON PT22000 22T; ANO 2017. - FR4445279. - LOC. RIO BRILHANTE")</f>
      </c>
      <c r="C145" s="4" t="inlineStr">
        <is>
          <t>Não vendido</t>
        </is>
      </c>
      <c r="D145" s="4" t="inlineStr">
        <is>
          <t>70</t>
        </is>
      </c>
      <c r="E145" s="5" t="inlineStr">
        <is>
          <t>79.000,00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=HYPERLINK("https://leilaoonline.net/lote/detalhe/211515", "32055")</f>
      </c>
      <c r="B146" s="4" t="s">
        <f>=HYPERLINK("https://leilaoonline.net/lote/detalhe/211515", "TRANSBORDO CIVEMASA TRIDEM 13T; ANO 2008. - FR9004109. - LOC. RIO BRILHANTE")</f>
      </c>
      <c r="C146" s="4" t="inlineStr">
        <is>
          <t>Vendido</t>
        </is>
      </c>
      <c r="D146" s="4" t="inlineStr">
        <is>
          <t>23</t>
        </is>
      </c>
      <c r="E146" s="5" t="inlineStr">
        <is>
          <t>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=HYPERLINK("https://leilaoonline.net/lote/detalhe/211516", "32056")</f>
      </c>
      <c r="B147" s="4" t="s">
        <f>=HYPERLINK("https://leilaoonline.net/lote/detalhe/211516", "TRANSBORDO CIVEMASA TRIDEM 13T; ANO 2008. - FR5004826. - LOC. RIO BRILHANTE")</f>
      </c>
      <c r="C147" s="4" t="inlineStr">
        <is>
          <t>Vendido</t>
        </is>
      </c>
      <c r="D147" s="4" t="inlineStr">
        <is>
          <t>21</t>
        </is>
      </c>
      <c r="E147" s="5" t="inlineStr">
        <is>
          <t>30.000,00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=HYPERLINK("https://leilaoonline.net/lote/detalhe/211517", "32057")</f>
      </c>
      <c r="B148" s="4" t="s">
        <f>=HYPERLINK("https://leilaoonline.net/lote/detalhe/211517", "SEMI REBOQUE FACCHINI SRF CB; ANO 2015. - FR5804015. (VENDA SEM DOCUMENTO) - LOC. PASSATEMPO")</f>
      </c>
      <c r="C148" s="4" t="inlineStr">
        <is>
          <t>Não vendido</t>
        </is>
      </c>
      <c r="D148" s="4" t="inlineStr">
        <is>
          <t>9</t>
        </is>
      </c>
      <c r="E148" s="5" t="inlineStr">
        <is>
          <t>18.000,00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=HYPERLINK("https://leilaoonline.net/lote/detalhe/211566", "32060")</f>
      </c>
      <c r="B149" s="4" t="s">
        <f>=HYPERLINK("https://leilaoonline.net/lote/detalhe/211566", "APROX. 300 PEÇAS DE MADEIRA  ANTIGA DE DIVERSOS TAMANHOS . - S/FR. - LOC. TARUMÃ")</f>
      </c>
      <c r="C149" s="4" t="inlineStr">
        <is>
          <t>Vendido</t>
        </is>
      </c>
      <c r="D149" s="4" t="inlineStr">
        <is>
          <t>13</t>
        </is>
      </c>
      <c r="E149" s="5" t="inlineStr">
        <is>
          <t>1.700,00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=HYPERLINK("https://leilaoonline.net/lote/detalhe/211570", "32061")</f>
      </c>
      <c r="B150" s="4" t="s">
        <f>=HYPERLINK("https://leilaoonline.net/lote/detalhe/211570", "APROX. 7 SUCATAS PNEUS AGRÍCOLAS DIVERSOS. - (VENDA POR UNIDADE)- S/FR. - LOC. VALE DO ROSÁRIO")</f>
      </c>
      <c r="C150" s="4" t="inlineStr">
        <is>
          <t>Vendido</t>
        </is>
      </c>
      <c r="D150" s="4" t="inlineStr">
        <is>
          <t>28</t>
        </is>
      </c>
      <c r="E150" s="5" t="inlineStr">
        <is>
          <t>9.800,00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=HYPERLINK("https://leilaoonline.net/lote/detalhe/211571", "32062")</f>
      </c>
      <c r="B151" s="4" t="s">
        <f>=HYPERLINK("https://leilaoonline.net/lote/detalhe/211571", " 2 GRADES ESTRUTURAS. - FR11003371/FR110033762. - LOC. VALE DO ROSÁRIO")</f>
      </c>
      <c r="C151" s="4" t="inlineStr">
        <is>
          <t>Vendido</t>
        </is>
      </c>
      <c r="D151" s="4" t="inlineStr">
        <is>
          <t>62</t>
        </is>
      </c>
      <c r="E151" s="5" t="inlineStr">
        <is>
          <t>24.050,00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=HYPERLINK("https://leilaoonline.net/lote/detalhe/211572", "32063")</f>
      </c>
      <c r="B152" s="4" t="s">
        <f>=HYPERLINK("https://leilaoonline.net/lote/detalhe/211572", "APROX. 100 PNEUS E RODAS DIVERSAS. - S/FR. - LOC. MB")</f>
      </c>
      <c r="C152" s="4" t="inlineStr">
        <is>
          <t>Vendido</t>
        </is>
      </c>
      <c r="D152" s="4" t="inlineStr">
        <is>
          <t>58</t>
        </is>
      </c>
      <c r="E152" s="5" t="inlineStr">
        <is>
          <t>11.850,00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=HYPERLINK("https://leilaoonline.net/lote/detalhe/211573", "32064")</f>
      </c>
      <c r="B153" s="4" t="s">
        <f>=HYPERLINK("https://leilaoonline.net/lote/detalhe/211573", "APROX. 100 MOTORES DIVERSOS SUCATEADOS. - S/FR. - LOC. VALE DO ROSARIO")</f>
      </c>
      <c r="C153" s="4" t="inlineStr">
        <is>
          <t>Vendido</t>
        </is>
      </c>
      <c r="D153" s="4" t="inlineStr">
        <is>
          <t>160</t>
        </is>
      </c>
      <c r="E153" s="5" t="inlineStr">
        <is>
          <t>81.900,00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=HYPERLINK("https://leilaoonline.net/lote/detalhe/211577", "32065")</f>
      </c>
      <c r="B154" s="4" t="s">
        <f>=HYPERLINK("https://leilaoonline.net/lote/detalhe/211577", "APROX. 10 ITENS. - GRADE ARADO CIVEMASA STAC; SUBSOLADOR CIVEMASA E OUTROS, VEJA DESCRITIVO DE ITENS. - LOC. SANTA ELISA")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54.500,00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=HYPERLINK("https://leilaoonline.net/lote/detalhe/211832", "32066")</f>
      </c>
      <c r="B155" s="4" t="s">
        <f>=HYPERLINK("https://leilaoonline.net/lote/detalhe/211832", "CARROCERIA COMBOIO. - FR11801218. - LOC. BARRETOS/SP")</f>
      </c>
      <c r="C155" s="4" t="inlineStr">
        <is>
          <t>Não vendido</t>
        </is>
      </c>
      <c r="D155" s="4" t="inlineStr">
        <is>
          <t>3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=HYPERLINK("https://leilaoonline.net/lote/detalhe/211833", "32067")</f>
      </c>
      <c r="B156" s="4" t="s">
        <f>=HYPERLINK("https://leilaoonline.net/lote/detalhe/211833", "CARROCERIA COMBOIO. - FR11801576 . - LOC. BARRETOS/SP")</f>
      </c>
      <c r="C156" s="4" t="inlineStr">
        <is>
          <t>Não vendido</t>
        </is>
      </c>
      <c r="D156" s="4" t="inlineStr">
        <is>
          <t>26</t>
        </is>
      </c>
      <c r="E156" s="5" t="inlineStr">
        <is>
          <t>17.500,00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=HYPERLINK("https://leilaoonline.net/lote/detalhe/211834", "32068")</f>
      </c>
      <c r="B157" s="4" t="s">
        <f>=HYPERLINK("https://leilaoonline.net/lote/detalhe/211834", "CARROCERIA COMBOIO. - FR11801575. - LOC. BARRETOS/SP")</f>
      </c>
      <c r="C157" s="4" t="inlineStr">
        <is>
          <t>Não vendido</t>
        </is>
      </c>
      <c r="D157" s="4" t="inlineStr">
        <is>
          <t>21</t>
        </is>
      </c>
      <c r="E157" s="5" t="inlineStr">
        <is>
          <t>15.000,00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=HYPERLINK("https://leilaoonline.net/lote/detalhe/211835", "32069")</f>
      </c>
      <c r="B158" s="4" t="s">
        <f>=HYPERLINK("https://leilaoonline.net/lote/detalhe/211835", "CARROCERIA COMBOIO. - FR11801574. - LOC. BARRETOS/SP")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7.000,00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=HYPERLINK("https://leilaoonline.net/lote/detalhe/211836", "32070")</f>
      </c>
      <c r="B159" s="4" t="s">
        <f>=HYPERLINK("https://leilaoonline.net/lote/detalhe/211836", "CARROCERIA COMBOIO. - FR11801577. - LOC. BARRETOS/SP")</f>
      </c>
      <c r="C159" s="4" t="inlineStr">
        <is>
          <t>Não vendido</t>
        </is>
      </c>
      <c r="D159" s="4" t="inlineStr">
        <is>
          <t>20</t>
        </is>
      </c>
      <c r="E159" s="5" t="inlineStr">
        <is>
          <t>14.500,00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=HYPERLINK("https://leilaoonline.net/lote/detalhe/211837", "32071")</f>
      </c>
      <c r="B160" s="4" t="s">
        <f>=HYPERLINK("https://leilaoonline.net/lote/detalhe/211837", "CARROCERIA COMBOIO GASCOM. - FR11801217. - LOC. BARRETOS/SP")</f>
      </c>
      <c r="C160" s="4" t="inlineStr">
        <is>
          <t>Não vendido</t>
        </is>
      </c>
      <c r="D160" s="4" t="inlineStr">
        <is>
          <t>37</t>
        </is>
      </c>
      <c r="E160" s="5" t="inlineStr">
        <is>
          <t>23.000,00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=HYPERLINK("https://leilaoonline.net/lote/detalhe/212307", "32072")</f>
      </c>
      <c r="B161" s="4" t="s">
        <f>=HYPERLINK("https://leilaoonline.net/lote/detalhe/212307", "1 ESTEIRA DE BORRACHA APROX. 15M; 2 ESTEIRAS DE BORRACHA. - FR334668/FR335483. (APROX. 10M) 1 ESTEIRA DE BORRACHA. - FR164489 (APROX. 5M) - LOC. MARACAÍ")</f>
      </c>
      <c r="C161" s="4" t="inlineStr">
        <is>
          <t>Não vendido</t>
        </is>
      </c>
      <c r="D161" s="4" t="inlineStr">
        <is>
          <t>28</t>
        </is>
      </c>
      <c r="E161" s="5" t="inlineStr">
        <is>
          <t>13.000,00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=HYPERLINK("https://leilaoonline.net/lote/detalhe/211301", "32073")</f>
      </c>
      <c r="B162" s="4" t="s">
        <f>=HYPERLINK("https://leilaoonline.net/lote/detalhe/211301", "CAMINHÃO VOLKSWAGEN 8.120 EURO3; ANO 2010/2010; BRANCO. (CARROCERIA DE MADEIRA C/BAÚ) - FR96336. - LOC. BARRA - (VENDA SOMENTE PARA COMPRADORES DO ESTADO DE SÃO PAULO)")</f>
      </c>
      <c r="C162" s="4" t="inlineStr">
        <is>
          <t>Vendido</t>
        </is>
      </c>
      <c r="D162" s="4" t="inlineStr">
        <is>
          <t>41</t>
        </is>
      </c>
      <c r="E162" s="5" t="inlineStr">
        <is>
          <t>61.000,00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=HYPERLINK("https://leilaoonline.net/lote/detalhe/212408", "32074")</f>
      </c>
      <c r="B163" s="4" t="s">
        <f>=HYPERLINK("https://leilaoonline.net/lote/detalhe/212408", "GM/ S10 24 RONTAN AMB, ANO 2008/2009, BRANCA - FR5006022 - LOC. RIO BRILHANTE")</f>
      </c>
      <c r="C163" s="4" t="inlineStr">
        <is>
          <t>Não vendido</t>
        </is>
      </c>
      <c r="D163" s="4" t="inlineStr">
        <is>
          <t>18</t>
        </is>
      </c>
      <c r="E163" s="5" t="inlineStr">
        <is>
          <t>24.000,00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=HYPERLINK("https://leilaoonline.net/lote/detalhe/212409", "32075")</f>
      </c>
      <c r="B164" s="4" t="s">
        <f>=HYPERLINK("https://leilaoonline.net/lote/detalhe/212409", "GM/ S10 2.4 RONTAN AMB, ANO 2007/2008, BRANCA - FR4006476 - LOC. RIO BRILHANTE")</f>
      </c>
      <c r="C164" s="4" t="inlineStr">
        <is>
          <t>Vendido</t>
        </is>
      </c>
      <c r="D164" s="4" t="inlineStr">
        <is>
          <t>11</t>
        </is>
      </c>
      <c r="E164" s="5" t="inlineStr">
        <is>
          <t>20.000,00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=HYPERLINK("https://leilaoonline.net/lote/detalhe/212486", "32077")</f>
      </c>
      <c r="B165" s="4" t="s">
        <f>=HYPERLINK("https://leilaoonline.net/lote/detalhe/212486", "TRATOR JOHN DEERE 7225J 4X4; ANO 2012. - FR91436. - LOC. BARRA")</f>
      </c>
      <c r="C165" s="4" t="inlineStr">
        <is>
          <t>Vendido</t>
        </is>
      </c>
      <c r="D165" s="4" t="inlineStr">
        <is>
          <t>47</t>
        </is>
      </c>
      <c r="E165" s="5" t="inlineStr">
        <is>
          <t>77.000,00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=HYPERLINK("https://leilaoonline.net/lote/detalhe/212529", "32078")</f>
      </c>
      <c r="B166" s="4" t="s">
        <f>=HYPERLINK("https://leilaoonline.net/lote/detalhe/212529", "5 TANQUES PVC APROXIMADAMENTE 3000 LITROS. - S/FR. - LOC. LAGOA DA PRATA")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8.000,00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=HYPERLINK("https://leilaoonline.net/lote/detalhe/212530", "32079")</f>
      </c>
      <c r="B167" s="4" t="s">
        <f>=HYPERLINK("https://leilaoonline.net/lote/detalhe/212530", "TRANSFORMADOR MAGNETO 1500KVA. - BIO 30838. - LOC. LAGOA DA PRATA")</f>
      </c>
      <c r="C167" s="4" t="inlineStr">
        <is>
          <t>Vendido</t>
        </is>
      </c>
      <c r="D167" s="4" t="inlineStr">
        <is>
          <t>113</t>
        </is>
      </c>
      <c r="E167" s="5" t="inlineStr">
        <is>
          <t>36.900,00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=HYPERLINK("https://leilaoonline.net/lote/detalhe/212531", "32080")</f>
      </c>
      <c r="B168" s="4" t="s">
        <f>=HYPERLINK("https://leilaoonline.net/lote/detalhe/212531", "TRANSFORMADOR ROMAGNOLE  1500KVA. - BIO 30839 - LOC. LAGOA DA PRATA ")</f>
      </c>
      <c r="C168" s="4" t="inlineStr">
        <is>
          <t>Vendido</t>
        </is>
      </c>
      <c r="D168" s="4" t="inlineStr">
        <is>
          <t>107</t>
        </is>
      </c>
      <c r="E168" s="5" t="inlineStr">
        <is>
          <t>42.500,00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=HYPERLINK("https://leilaoonline.net/lote/detalhe/212588", "32081")</f>
      </c>
      <c r="B169" s="4" t="s">
        <f>=HYPERLINK("https://leilaoonline.net/lote/detalhe/212588", "BOCA / PÁ DE TRATOR. - S/FR. - LOC - BIOMASSA DIAMANTE JAU")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=HYPERLINK("https://leilaoonline.net/lote/detalhe/211367", "32500")</f>
      </c>
      <c r="B170" s="4" t="s">
        <f>=HYPERLINK("https://leilaoonline.net/lote/detalhe/211367", "SEMI REBOQUE USICAMP SRCP E2 10000; ANO 2009/2009; AZUL. - FR164013. - LOC. BONFIM")</f>
      </c>
      <c r="C170" s="4" t="inlineStr">
        <is>
          <t>Vendido</t>
        </is>
      </c>
      <c r="D170" s="4" t="inlineStr">
        <is>
          <t>2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=HYPERLINK("https://leilaoonline.net/lote/detalhe/211332", "32501")</f>
      </c>
      <c r="B171" s="4" t="s">
        <f>=HYPERLINK("https://leilaoonline.net/lote/detalhe/211332", "REBOQUE RANDONSP RQ CA; ANO 2010/2011; AZUL. - FR121484. - LOC. BONFIM")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=HYPERLINK("https://leilaoonline.net/lote/detalhe/211335", "32502")</f>
      </c>
      <c r="B172" s="4" t="s">
        <f>=HYPERLINK("https://leilaoonline.net/lote/detalhe/211335", "REBOQUE RANDONSP RQ CA; ANO 2010/2011; AZUL. - FR121481. - LOC. BONFIM")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=HYPERLINK("https://leilaoonline.net/lote/detalhe/211331", "32503")</f>
      </c>
      <c r="B173" s="4" t="s">
        <f>=HYPERLINK("https://leilaoonline.net/lote/detalhe/211331", "REBOQUE RANDONSP RQ CA; ANO 2012/2013; CINZA. - FR121550. - LOC. BONFIM 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=HYPERLINK("https://leilaoonline.net/lote/detalhe/211337", "32504")</f>
      </c>
      <c r="B174" s="4" t="s">
        <f>=HYPERLINK("https://leilaoonline.net/lote/detalhe/211337", "REBOQUE RANDONSP RQ CA; ANO 2010/2011; AZUL. - FR93652. - LOC. BONFIM")</f>
      </c>
      <c r="C174" s="4" t="inlineStr">
        <is>
          <t>Vendido</t>
        </is>
      </c>
      <c r="D174" s="4" t="inlineStr">
        <is>
          <t>23</t>
        </is>
      </c>
      <c r="E174" s="5" t="inlineStr">
        <is>
          <t>61.000,00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=HYPERLINK("https://leilaoonline.net/lote/detalhe/211339", "32505")</f>
      </c>
      <c r="B175" s="4" t="s">
        <f>=HYPERLINK("https://leilaoonline.net/lote/detalhe/211339", "REBOQUE RANDONSP RQ CA; ANO 2010/2011; AZUL. - FR93651. - LOC. BONFIM")</f>
      </c>
      <c r="C175" s="4" t="inlineStr">
        <is>
          <t>Vendido</t>
        </is>
      </c>
      <c r="D175" s="4" t="inlineStr">
        <is>
          <t>18</t>
        </is>
      </c>
      <c r="E175" s="5" t="inlineStr">
        <is>
          <t>55.000,00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=HYPERLINK("https://leilaoonline.net/lote/detalhe/211334", "32506")</f>
      </c>
      <c r="B176" s="4" t="s">
        <f>=HYPERLINK("https://leilaoonline.net/lote/detalhe/211334", "REBOQUE RANDONSP RQ CA; ANO 2012/2012; AZUL. - FR93687. - LOC. BONFIM")</f>
      </c>
      <c r="C176" s="4" t="inlineStr">
        <is>
          <t>Vendido</t>
        </is>
      </c>
      <c r="D176" s="4" t="inlineStr">
        <is>
          <t>23</t>
        </is>
      </c>
      <c r="E176" s="5" t="inlineStr">
        <is>
          <t>61.000,00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=HYPERLINK("https://leilaoonline.net/lote/detalhe/211336", "32507")</f>
      </c>
      <c r="B177" s="4" t="s">
        <f>=HYPERLINK("https://leilaoonline.net/lote/detalhe/211336", "REBOQUE RANDONSP RQ CA; ANO 2010/2011; AZUL. - FR36277. - LOC. BONFIM")</f>
      </c>
      <c r="C177" s="4" t="inlineStr">
        <is>
          <t>Vendido</t>
        </is>
      </c>
      <c r="D177" s="4" t="inlineStr">
        <is>
          <t>27</t>
        </is>
      </c>
      <c r="E177" s="5" t="inlineStr">
        <is>
          <t>58.000,00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=HYPERLINK("https://leilaoonline.net/lote/detalhe/211333", "32508")</f>
      </c>
      <c r="B178" s="4" t="s">
        <f>=HYPERLINK("https://leilaoonline.net/lote/detalhe/211333", "REBOQUE RANDONSP RQ CA; ANO 2012/2013; CINZA. - FR121545. - LOC. BONFIM")</f>
      </c>
      <c r="C178" s="4" t="inlineStr">
        <is>
          <t>Não vendido</t>
        </is>
      </c>
      <c r="D178" s="4" t="inlineStr">
        <is>
          <t>26</t>
        </is>
      </c>
      <c r="E178" s="5" t="inlineStr">
        <is>
          <t>58.000,00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=HYPERLINK("https://leilaoonline.net/lote/detalhe/211460", "32509")</f>
      </c>
      <c r="B179" s="4" t="s">
        <f>=HYPERLINK("https://leilaoonline.net/lote/detalhe/211460", "APROX. 4 TON. DE SUCATA DE CABOS DE COBRE E ALUMÍNIO DE MÉDIA TENSÃO; BITOLAS DE 50mm, 95mm, 120mm RÍGIDO. (NECESSÁRIA EMISSÃO DE MTR NA RETIRADA) - VENDA POR KILO. - S/FR. - LOC. BONFIM")</f>
      </c>
      <c r="C179" s="4" t="inlineStr">
        <is>
          <t>Vendido</t>
        </is>
      </c>
      <c r="D179" s="4" t="inlineStr">
        <is>
          <t>32</t>
        </is>
      </c>
      <c r="E179" s="5" t="inlineStr">
        <is>
          <t>48.800,00</t>
        </is>
      </c>
      <c r="F179" s="4" t="inlineStr">
        <is>
          <t>0.20</t>
        </is>
      </c>
    </row>
    <row collapsed="false" customFormat="false" customHeight="false" hidden="false" ht="12.1" outlineLevel="0" r="180">
      <c r="A180" s="5" t="s">
        <f>=HYPERLINK("https://leilaoonline.net/lote/detalhe/211394", "32510")</f>
      </c>
      <c r="B180" s="4" t="s">
        <f>=HYPERLINK("https://leilaoonline.net/lote/detalhe/211394", " 17 VÁLVULAS GUILHOTINA E 1 BALANCINHO 25 T. - S/FR. - LOC. BONFIM")</f>
      </c>
      <c r="C180" s="4" t="inlineStr">
        <is>
          <t>Vendido</t>
        </is>
      </c>
      <c r="D180" s="4" t="inlineStr">
        <is>
          <t>47</t>
        </is>
      </c>
      <c r="E180" s="5" t="inlineStr">
        <is>
          <t>17.000,00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=HYPERLINK("https://leilaoonline.net/lote/detalhe/211281", "32512")</f>
      </c>
      <c r="B181" s="4" t="s">
        <f>=HYPERLINK("https://leilaoonline.net/lote/detalhe/211281", "CAMINHÃO VOLKSWAGEM 15.180 EURO3 WORKER; ANO 2011/2012; BRANCO. - FR119921. - BONFIM - (VENDA SOMENTE PARA COMPRADORES DO ESTADO DE SÃO PAULO)")</f>
      </c>
      <c r="C181" s="4" t="inlineStr">
        <is>
          <t>Vendido</t>
        </is>
      </c>
      <c r="D181" s="4" t="inlineStr">
        <is>
          <t>32</t>
        </is>
      </c>
      <c r="E181" s="5" t="inlineStr">
        <is>
          <t>56.000,00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=HYPERLINK("https://leilaoonline.net/lote/detalhe/211279", "32513")</f>
      </c>
      <c r="B182" s="4" t="s">
        <f>=HYPERLINK("https://leilaoonline.net/lote/detalhe/211279", "CAMINHÃO MERCEDES BENZ L 1214; ANO 1995/1995; BRANCO. - FR71214/FR67350. - LOC. BONFIM - (VENDA SOMENTE PARA COMPRADORES DO ESTADO DE SÃO PAULO)")</f>
      </c>
      <c r="C182" s="4" t="inlineStr">
        <is>
          <t>Vendido</t>
        </is>
      </c>
      <c r="D182" s="4" t="inlineStr">
        <is>
          <t>76</t>
        </is>
      </c>
      <c r="E182" s="5" t="inlineStr">
        <is>
          <t>85.000,00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=HYPERLINK("https://leilaoonline.net/lote/detalhe/211286", "32514")</f>
      </c>
      <c r="B183" s="4" t="s">
        <f>=HYPERLINK("https://leilaoonline.net/lote/detalhe/211286", "CAMINHÃO SCANIA R113 E 6X4 360; ANO 1994/1994; BRANCO. (CARROCERIA TANQUE AÇO) - FR120744. - LOC. BONFIM - (VENDA SOMENTE PARA COMPRADORES DO ESTADO DE SÃO PAULO)")</f>
      </c>
      <c r="C183" s="4" t="inlineStr">
        <is>
          <t>Vendido</t>
        </is>
      </c>
      <c r="D183" s="4" t="inlineStr">
        <is>
          <t>93</t>
        </is>
      </c>
      <c r="E183" s="5" t="inlineStr">
        <is>
          <t>111.000,00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=HYPERLINK("https://leilaoonline.net/lote/detalhe/211297", "32515")</f>
      </c>
      <c r="B184" s="4" t="s">
        <f>=HYPERLINK("https://leilaoonline.net/lote/detalhe/211297", "CHEVROLET S10 LT FD2; ANO 2013/2013; BRANCA. - FR118507. - LOC. BONFIM ")</f>
      </c>
      <c r="C184" s="4" t="inlineStr">
        <is>
          <t>Vendido</t>
        </is>
      </c>
      <c r="D184" s="4" t="inlineStr">
        <is>
          <t>27</t>
        </is>
      </c>
      <c r="E184" s="5" t="inlineStr">
        <is>
          <t>44.000,00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=HYPERLINK("https://leilaoonline.net/lote/detalhe/211283", "32516")</f>
      </c>
      <c r="B185" s="4" t="s">
        <f>=HYPERLINK("https://leilaoonline.net/lote/detalhe/211283", "CAMINHÃO SCANIA R113 E 6X4 360; ANO 1994/1994; BRANCO. - FR120740. - LOC. BONFIM (VENDA SOMENTE PARA COMPRADORES DO ESTADO DE SÃO PAULO)")</f>
      </c>
      <c r="C185" s="4" t="inlineStr">
        <is>
          <t>Vendido</t>
        </is>
      </c>
      <c r="D185" s="4" t="inlineStr">
        <is>
          <t>48</t>
        </is>
      </c>
      <c r="E185" s="5" t="inlineStr">
        <is>
          <t>57.000,00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=HYPERLINK("https://leilaoonline.net/lote/detalhe/211285", "32517")</f>
      </c>
      <c r="B186" s="4" t="s">
        <f>=HYPERLINK("https://leilaoonline.net/lote/detalhe/211285", "CAMINHÃO MERCEDES BENZ L1313; ANO 1979/1979; BRANCO. - FR119235/FR121807. - LOC. BONFIM - (VENDA SOMENTE PARA COMPRADORES DO ESTADO DE SÃO PAULO)")</f>
      </c>
      <c r="C186" s="4" t="inlineStr">
        <is>
          <t>Vendido</t>
        </is>
      </c>
      <c r="D186" s="4" t="inlineStr">
        <is>
          <t>28</t>
        </is>
      </c>
      <c r="E186" s="5" t="inlineStr">
        <is>
          <t>37.000,00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=HYPERLINK("https://leilaoonline.net/lote/detalhe/211287", "32518")</f>
      </c>
      <c r="B187" s="4" t="s">
        <f>=HYPERLINK("https://leilaoonline.net/lote/detalhe/211287", "CAMINHÃO MERCEDES BENZ L 2638; ANO 2002/2002; BRANCO. - FR120857/FR121781. - LOC. BONFIM - (VENDA SOMENTE PARA COMPRADORES DO ESTADO DE SÃO PAULO)")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85.000,00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=HYPERLINK("https://leilaoonline.net/lote/detalhe/211307", "32519")</f>
      </c>
      <c r="B188" s="4" t="s">
        <f>=HYPERLINK("https://leilaoonline.net/lote/detalhe/211307", "ÔNIBUS MERCEDES BENZ OF 1318; ANO 1992/1992; BEGE. - FR119000. - LOC. BONFIM")</f>
      </c>
      <c r="C188" s="4" t="inlineStr">
        <is>
          <t>Vendido</t>
        </is>
      </c>
      <c r="D188" s="4" t="inlineStr">
        <is>
          <t>25</t>
        </is>
      </c>
      <c r="E188" s="5" t="inlineStr">
        <is>
          <t>27.000,00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=HYPERLINK("https://leilaoonline.net/lote/detalhe/211298", "32520")</f>
      </c>
      <c r="B189" s="4" t="s">
        <f>=HYPERLINK("https://leilaoonline.net/lote/detalhe/211298", "CAMINHÃO SCANIA R113 E 6X4 360; ANO 1994/1994; BRANCO. - FR120749. - LOC. BONFIM (VENDA SOMENTE PARA COMPRADORES DO ESTADO DE SÃO PAULO)")</f>
      </c>
      <c r="C189" s="4" t="inlineStr">
        <is>
          <t>Vendido</t>
        </is>
      </c>
      <c r="D189" s="4" t="inlineStr">
        <is>
          <t>66</t>
        </is>
      </c>
      <c r="E189" s="5" t="inlineStr">
        <is>
          <t>75.000,00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=HYPERLINK("https://leilaoonline.net/lote/detalhe/211310", "32521")</f>
      </c>
      <c r="B190" s="4" t="s">
        <f>=HYPERLINK("https://leilaoonline.net/lote/detalhe/211310", "ÔNIBUS MERCEDES BENZ OF 1315; ANO 1991/1992; BEGE. - FR119013. - LOC. BONFIM")</f>
      </c>
      <c r="C190" s="4" t="inlineStr">
        <is>
          <t>Vendido</t>
        </is>
      </c>
      <c r="D190" s="4" t="inlineStr">
        <is>
          <t>22</t>
        </is>
      </c>
      <c r="E190" s="5" t="inlineStr">
        <is>
          <t>25.500,00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=HYPERLINK("https://leilaoonline.net/lote/detalhe/211280", "32522")</f>
      </c>
      <c r="B191" s="4" t="s">
        <f>=HYPERLINK("https://leilaoonline.net/lote/detalhe/211280", "CAMINHÃO MERCEDES BENZ L 1313; ANO 1980/1980; BRANCO. (MUNK) - FR119681. - LOC. BONFIM - (VENDA SOMENTE PARA COMPRADORES DO ESTADO DE SÃO PAULO)")</f>
      </c>
      <c r="C191" s="4" t="inlineStr">
        <is>
          <t>Vendido</t>
        </is>
      </c>
      <c r="D191" s="4" t="inlineStr">
        <is>
          <t>57</t>
        </is>
      </c>
      <c r="E191" s="5" t="inlineStr">
        <is>
          <t>66.000,00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=HYPERLINK("https://leilaoonline.net/lote/detalhe/211276", "32523")</f>
      </c>
      <c r="B192" s="4" t="s">
        <f>=HYPERLINK("https://leilaoonline.net/lote/detalhe/211276", "CAMINHÃO MERCEDES BENZ L 2213; ANO 1978/1978; BRANCO. - FR119316. - LOC. BONFIM (VENDA SOMENTE PARA COMPRADORES DO ESTADO DE SÃO PAULO)")</f>
      </c>
      <c r="C192" s="4" t="inlineStr">
        <is>
          <t>Vendido</t>
        </is>
      </c>
      <c r="D192" s="4" t="inlineStr">
        <is>
          <t>34</t>
        </is>
      </c>
      <c r="E192" s="5" t="inlineStr">
        <is>
          <t>43.000,00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=HYPERLINK("https://leilaoonline.net/lote/detalhe/211284", "32524")</f>
      </c>
      <c r="B193" s="4" t="s">
        <f>=HYPERLINK("https://leilaoonline.net/lote/detalhe/211284", "CAMINHÃO MERCEDES BENZ 1718; ANO 2009/2009; BRANCO. - FR119927/FR121836. - LOC. BONFIM - (VENDA SOMENTE PARA COMPRADORES DO ESTADO DE SÃO PAULO)")</f>
      </c>
      <c r="C193" s="4" t="inlineStr">
        <is>
          <t>Não vendido</t>
        </is>
      </c>
      <c r="D193" s="4" t="inlineStr">
        <is>
          <t>61</t>
        </is>
      </c>
      <c r="E193" s="5" t="inlineStr">
        <is>
          <t>88.000,00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=HYPERLINK("https://leilaoonline.net/lote/detalhe/211272", "32525")</f>
      </c>
      <c r="B194" s="4" t="s">
        <f>=HYPERLINK("https://leilaoonline.net/lote/detalhe/211272", "CAMINHÃO MERCEDES BENZ LA 1113; ANO 1983/1983; BRANCO. - FR119647. - LOC. BONFIM - (VENDA SOMENTE PARA COMPRADORES DO ESTADO DE SÃO PAULO)")</f>
      </c>
      <c r="C194" s="4" t="inlineStr">
        <is>
          <t>Vendido</t>
        </is>
      </c>
      <c r="D194" s="4" t="inlineStr">
        <is>
          <t>18</t>
        </is>
      </c>
      <c r="E194" s="5" t="inlineStr">
        <is>
          <t>27.000,00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=HYPERLINK("https://leilaoonline.net/lote/detalhe/211389", "32527")</f>
      </c>
      <c r="B195" s="4" t="s">
        <f>=HYPERLINK("https://leilaoonline.net/lote/detalhe/211389", " 4 IMPLEMENTOS AGRICOLAS AMARELOS. - S/FR. - LOC. BONFIM")</f>
      </c>
      <c r="C195" s="4" t="inlineStr">
        <is>
          <t>Vendido</t>
        </is>
      </c>
      <c r="D195" s="4" t="inlineStr">
        <is>
          <t>58</t>
        </is>
      </c>
      <c r="E195" s="5" t="inlineStr">
        <is>
          <t>17.550,00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=HYPERLINK("https://leilaoonline.net/lote/detalhe/211404", "32528")</f>
      </c>
      <c r="B196" s="4" t="s">
        <f>=HYPERLINK("https://leilaoonline.net/lote/detalhe/211404", "1 IMPLEMENTO COR VERDE FR12212; 1 CARRETA SERVIÇOS GERAIS FR122001 E 1 SULCADOR FR122776 - LOC. BONFIM")</f>
      </c>
      <c r="C196" s="4" t="inlineStr">
        <is>
          <t>Vendido</t>
        </is>
      </c>
      <c r="D196" s="4" t="inlineStr">
        <is>
          <t>17</t>
        </is>
      </c>
      <c r="E196" s="5" t="inlineStr">
        <is>
          <t>5.950,00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=HYPERLINK("https://leilaoonline.net/lote/detalhe/211384", "32529")</f>
      </c>
      <c r="B197" s="4" t="s">
        <f>=HYPERLINK("https://leilaoonline.net/lote/detalhe/211384", " GRADE; ANO 2006. - FR122213. - LOC. BONFIM")</f>
      </c>
      <c r="C197" s="4" t="inlineStr">
        <is>
          <t>Vendido</t>
        </is>
      </c>
      <c r="D197" s="4" t="inlineStr">
        <is>
          <t>10</t>
        </is>
      </c>
      <c r="E197" s="5" t="inlineStr">
        <is>
          <t>4.650,00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=HYPERLINK("https://leilaoonline.net/lote/detalhe/211403", "32530")</f>
      </c>
      <c r="B198" s="4" t="s">
        <f>=HYPERLINK("https://leilaoonline.net/lote/detalhe/211403", "CARRETA DE SERVIÇOS GERAIS; ANO 2006. - FR122252. - LOC. BONFIM")</f>
      </c>
      <c r="C198" s="4" t="inlineStr">
        <is>
          <t>Vendido</t>
        </is>
      </c>
      <c r="D198" s="4" t="inlineStr">
        <is>
          <t>6</t>
        </is>
      </c>
      <c r="E198" s="5" t="inlineStr">
        <is>
          <t>2.850,00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=HYPERLINK("https://leilaoonline.net/lote/detalhe/211380", "32531")</f>
      </c>
      <c r="B199" s="4" t="s">
        <f>=HYPERLINK("https://leilaoonline.net/lote/detalhe/211380", "GRADE; ANO 2006. - FR122172. - LOC. BONFIM")</f>
      </c>
      <c r="C199" s="4" t="inlineStr">
        <is>
          <t>Vendido</t>
        </is>
      </c>
      <c r="D199" s="4" t="inlineStr">
        <is>
          <t>52</t>
        </is>
      </c>
      <c r="E199" s="5" t="inlineStr">
        <is>
          <t>20.100,00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=HYPERLINK("https://leilaoonline.net/lote/detalhe/211357", "32532")</f>
      </c>
      <c r="B200" s="4" t="s">
        <f>=HYPERLINK("https://leilaoonline.net/lote/detalhe/211357", "SEMI REBOQUE GOYDO SRCAB PR02; ANO 2009/2009; AZUL. - FR10257. - LOC. BONFIM")</f>
      </c>
      <c r="C200" s="4" t="inlineStr">
        <is>
          <t>Vendido</t>
        </is>
      </c>
      <c r="D200" s="4" t="inlineStr">
        <is>
          <t>7</t>
        </is>
      </c>
      <c r="E200" s="5" t="inlineStr">
        <is>
          <t>22.000,00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=HYPERLINK("https://leilaoonline.net/lote/detalhe/211274", "32535")</f>
      </c>
      <c r="B201" s="4" t="s">
        <f>=HYPERLINK("https://leilaoonline.net/lote/detalhe/211274", "CAMINHÃO VOLKSWAGEN 26.220 EURO3 WORKER; ANO 2007/2008; BRANCO. - FR360140. - LOC. ZANIN - (VENDA SOMENTE PARA COMPRADORES DO ESTADO DE SÃO PAULO)")</f>
      </c>
      <c r="C201" s="4" t="inlineStr">
        <is>
          <t>Não vendido</t>
        </is>
      </c>
      <c r="D201" s="4" t="inlineStr">
        <is>
          <t>42</t>
        </is>
      </c>
      <c r="E201" s="5" t="inlineStr">
        <is>
          <t>96.000,00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=HYPERLINK("https://leilaoonline.net/lote/detalhe/211290", "32536")</f>
      </c>
      <c r="B202" s="4" t="s">
        <f>=HYPERLINK("https://leilaoonline.net/lote/detalhe/211290", "CAMINHÃO VOLKSWAGEN 26.220 EURO3 WORKER; ANO 2007/2008; BRANCO. (CARROCEIRA COMBOIO) - FR360136. - LOC. ZANIN - (VENDA SOMENTE PARA COMPRADORES DO ESTADO DE SÃO PAULO)")</f>
      </c>
      <c r="C202" s="4" t="inlineStr">
        <is>
          <t>Vendido</t>
        </is>
      </c>
      <c r="D202" s="4" t="inlineStr">
        <is>
          <t>102</t>
        </is>
      </c>
      <c r="E202" s="5" t="inlineStr">
        <is>
          <t>134.000,00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=HYPERLINK("https://leilaoonline.net/lote/detalhe/211347", "32537")</f>
      </c>
      <c r="B203" s="4" t="s">
        <f>=HYPERLINK("https://leilaoonline.net/lote/detalhe/211347", "REBOQUE RANDON RQ CA; ANO 2012/2013; CINZA. - FR121567. - LOC. ZANIN")</f>
      </c>
      <c r="C203" s="4" t="inlineStr">
        <is>
          <t>Vendido</t>
        </is>
      </c>
      <c r="D203" s="4" t="inlineStr">
        <is>
          <t>18</t>
        </is>
      </c>
      <c r="E203" s="5" t="inlineStr">
        <is>
          <t>65.000,00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=HYPERLINK("https://leilaoonline.net/lote/detalhe/211348", "32538")</f>
      </c>
      <c r="B204" s="4" t="s">
        <f>=HYPERLINK("https://leilaoonline.net/lote/detalhe/211348", "REBOQUE RANDONSP RQ CA; ANO 2012/2012; AZUL. - FR93674. - LOC. ZANIN")</f>
      </c>
      <c r="C204" s="4" t="inlineStr">
        <is>
          <t>Vendido</t>
        </is>
      </c>
      <c r="D204" s="4" t="inlineStr">
        <is>
          <t>27</t>
        </is>
      </c>
      <c r="E204" s="5" t="inlineStr">
        <is>
          <t>65.000,00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=HYPERLINK("https://leilaoonline.net/lote/detalhe/211300", "32541")</f>
      </c>
      <c r="B205" s="4" t="s">
        <f>=HYPERLINK("https://leilaoonline.net/lote/detalhe/211300", "CAMINHÃO MERCEDES BENZ L 2213; ANO 1982/1982; BRANCO. - FR131358. - LOC. SERRA - (VENDA SOMENTE PARA COMPRADORES DO ESTADO DE SÃO PAULO)")</f>
      </c>
      <c r="C205" s="4" t="inlineStr">
        <is>
          <t>Vendido</t>
        </is>
      </c>
      <c r="D205" s="4" t="inlineStr">
        <is>
          <t>14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=HYPERLINK("https://leilaoonline.net/lote/detalhe/211295", "32542")</f>
      </c>
      <c r="B206" s="4" t="s">
        <f>=HYPERLINK("https://leilaoonline.net/lote/detalhe/211295", "CAMINHÃO SCANIA R113 E 6X4 360; ANO 1993/1993; BRANCO. - FR120674. - LOC. SERRA - (VENDA SOMENTE PARA COMPRADORES DO ESTADO DE SÃO PAULO)")</f>
      </c>
      <c r="C206" s="4" t="inlineStr">
        <is>
          <t>Vendido</t>
        </is>
      </c>
      <c r="D206" s="4" t="inlineStr">
        <is>
          <t>26</t>
        </is>
      </c>
      <c r="E206" s="5" t="inlineStr">
        <is>
          <t>35.000,00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=HYPERLINK("https://leilaoonline.net/lote/detalhe/211304", "32543")</f>
      </c>
      <c r="B207" s="4" t="s">
        <f>=HYPERLINK("https://leilaoonline.net/lote/detalhe/211304", "CAMINHÃO SCANIA R113 E 6X4 360; ANO 1993/1993; BRANCO. - FR120672. - LOC. SERRA - (VENDA SOMENTE PARA COMPRADORES DO ESTADO DE SÃO PAULO)")</f>
      </c>
      <c r="C207" s="4" t="inlineStr">
        <is>
          <t>Vendido</t>
        </is>
      </c>
      <c r="D207" s="4" t="inlineStr">
        <is>
          <t>23</t>
        </is>
      </c>
      <c r="E207" s="5" t="inlineStr">
        <is>
          <t>32.000,00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=HYPERLINK("https://leilaoonline.net/lote/detalhe/211294", "32544")</f>
      </c>
      <c r="B208" s="4" t="s">
        <f>=HYPERLINK("https://leilaoonline.net/lote/detalhe/211294", "CAMINHÃO MERCEDES BENZ L 2638; ANO 2002/2002; BRANCO. - FR120845. - LOC. SERRA - (VENDA SOMENTE PARA COMPRADORES DO ESTADO DE SÃO PAULO)")</f>
      </c>
      <c r="C208" s="4" t="inlineStr">
        <is>
          <t>Vendido</t>
        </is>
      </c>
      <c r="D208" s="4" t="inlineStr">
        <is>
          <t>37</t>
        </is>
      </c>
      <c r="E208" s="5" t="inlineStr">
        <is>
          <t>67.000,00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=HYPERLINK("https://leilaoonline.net/lote/detalhe/211296", "32545")</f>
      </c>
      <c r="B209" s="4" t="s">
        <f>=HYPERLINK("https://leilaoonline.net/lote/detalhe/211296", "CAMINHÃO MERCEDES BENZ L 2219; ANO 1987/1987; BRANCO. (CARROCERIA BASCULANTE) - FR119689. - LOC. SERRA - (VENDA SOMENTE PARA COMPRADORES DO ESTADO DE SÃO PAULO)")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=HYPERLINK("https://leilaoonline.net/lote/detalhe/211323", "32547")</f>
      </c>
      <c r="B210" s="4" t="s">
        <f>=HYPERLINK("https://leilaoonline.net/lote/detalhe/211323", "PLANTADORA; ANO 2008. - FR361211. - LOC. SERRA")</f>
      </c>
      <c r="C210" s="4" t="inlineStr">
        <is>
          <t>Vendido</t>
        </is>
      </c>
      <c r="D210" s="4" t="inlineStr">
        <is>
          <t>4</t>
        </is>
      </c>
      <c r="E210" s="5" t="inlineStr">
        <is>
          <t>13.000,00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=HYPERLINK("https://leilaoonline.net/lote/detalhe/211293", "32548")</f>
      </c>
      <c r="B211" s="4" t="s">
        <f>=HYPERLINK("https://leilaoonline.net/lote/detalhe/211293", "CAMINHÃO VOLKSWAGEN 26.220 EURO3 WORKER; ANO 2007/2008; BRANCO. (CARROCERIA TANQUE FIBRA) - FR360142. - LOC. SERRA - (VENDA SOMENTE PARA COMPRADORES DO ESTADO DE SÃO PAULO)")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=HYPERLINK("https://leilaoonline.net/lote/detalhe/211266", "32550")</f>
      </c>
      <c r="B212" s="4" t="s">
        <f>=HYPERLINK("https://leilaoonline.net/lote/detalhe/211266", "DUAS SUCATAS DE MOTORES. - S/FR. - LOC. SERRA ")</f>
      </c>
      <c r="C212" s="4" t="inlineStr">
        <is>
          <t>Vendido</t>
        </is>
      </c>
      <c r="D212" s="4" t="inlineStr">
        <is>
          <t>76</t>
        </is>
      </c>
      <c r="E212" s="5" t="inlineStr">
        <is>
          <t>13.300,00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=HYPERLINK("https://leilaoonline.net/lote/detalhe/211267", "32552")</f>
      </c>
      <c r="B213" s="4" t="s">
        <f>=HYPERLINK("https://leilaoonline.net/lote/detalhe/211267", "CAMINHÃO MERCEDES BENZ L 2638; ANO 2002/2002; BRANCO. - FR120856. - LOC. SERRA - (VENDA SOMENTE PARA COMPRADORES DO ESTADO DE SÃO PAULO)")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78.000,00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=HYPERLINK("https://leilaoonline.net/lote/detalhe/211464", "32560")</f>
      </c>
      <c r="B214" s="4" t="s">
        <f>=HYPERLINK("https://leilaoonline.net/lote/detalhe/211464", "TRATOR CASE MX 260; ANO 2014.  (SUCATEADO) - FR116556. - LOC. SERRA")</f>
      </c>
      <c r="C214" s="4" t="inlineStr">
        <is>
          <t>Vendido</t>
        </is>
      </c>
      <c r="D214" s="4" t="inlineStr">
        <is>
          <t>77</t>
        </is>
      </c>
      <c r="E214" s="5" t="inlineStr">
        <is>
          <t>86.000,00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=HYPERLINK("https://leilaoonline.net/lote/detalhe/211405", "32567")</f>
      </c>
      <c r="B215" s="4" t="s">
        <f>=HYPERLINK("https://leilaoonline.net/lote/detalhe/211405", "DESINLEIRADOR/ ENLEIRADOR NEW HOLLAND H5980; VERMELHO. - FR1101. - LOC. BIOMASSA")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3.000,00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=HYPERLINK("https://leilaoonline.net/lote/detalhe/211388", "32568")</f>
      </c>
      <c r="B216" s="4" t="s">
        <f>=HYPERLINK("https://leilaoonline.net/lote/detalhe/211388", "DESINLEIRADOR/ ENLEIRADOR NEW HOLLAND; AMARELO; ANO 2018. - FR7011590. - LOC. BIOMASSA")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3.000,00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=HYPERLINK("https://leilaoonline.net/lote/detalhe/211465", "32569")</f>
      </c>
      <c r="B217" s="4" t="s">
        <f>=HYPERLINK("https://leilaoonline.net/lote/detalhe/211465", " 2 TRANSBORDOS SANTAL VT12; ANO 2013. - FR70641/FR70643. - LOC. DIAMANTE")</f>
      </c>
      <c r="C217" s="4" t="inlineStr">
        <is>
          <t>Vendido</t>
        </is>
      </c>
      <c r="D217" s="4" t="inlineStr">
        <is>
          <t>19</t>
        </is>
      </c>
      <c r="E217" s="5" t="inlineStr">
        <is>
          <t>33.000,00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=HYPERLINK("https://leilaoonline.net/lote/detalhe/211468", "32570")</f>
      </c>
      <c r="B218" s="4" t="s">
        <f>=HYPERLINK("https://leilaoonline.net/lote/detalhe/211468", "TRANSBORDO ANTONIOSI ATA 12000; ANO 2012. - FR70634. - LOC. DIAMANTE")</f>
      </c>
      <c r="C218" s="4" t="inlineStr">
        <is>
          <t>Não vendido</t>
        </is>
      </c>
      <c r="D218" s="4" t="inlineStr">
        <is>
          <t>23</t>
        </is>
      </c>
      <c r="E218" s="5" t="inlineStr">
        <is>
          <t>41.000,00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=HYPERLINK("https://leilaoonline.net/lote/detalhe/211473", "32571")</f>
      </c>
      <c r="B219" s="4" t="s">
        <f>=HYPERLINK("https://leilaoonline.net/lote/detalhe/211473", "TRANSBORDO SANTAL VT12; ANO 2013. - FR70644. - LOC. DIAMANTE")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=HYPERLINK("https://leilaoonline.net/lote/detalhe/211462", "32572")</f>
      </c>
      <c r="B220" s="4" t="s">
        <f>=HYPERLINK("https://leilaoonline.net/lote/detalhe/211462", "TRANSBORDO SANTAL VT12; ANO 2002. - FR101938. - LOC. DIAMANTE")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=HYPERLINK("https://leilaoonline.net/lote/detalhe/211387", "32573")</f>
      </c>
      <c r="B221" s="4" t="s">
        <f>=HYPERLINK("https://leilaoonline.net/lote/detalhe/211387", "GRADE ARADORA 14 DISCOS; ANO 1999. - FR74252. - LOC. DIAMANTE")</f>
      </c>
      <c r="C221" s="4" t="inlineStr">
        <is>
          <t>Vendido</t>
        </is>
      </c>
      <c r="D221" s="4" t="inlineStr">
        <is>
          <t>46</t>
        </is>
      </c>
      <c r="E221" s="5" t="inlineStr">
        <is>
          <t>36.000,00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=HYPERLINK("https://leilaoonline.net/lote/detalhe/211383", "32574")</f>
      </c>
      <c r="B222" s="4" t="s">
        <f>=HYPERLINK("https://leilaoonline.net/lote/detalhe/211383", "GRADE ARADORA 24 DISCOS; ANO 1994. - FR103166. - LOC. DIAMANTE")</f>
      </c>
      <c r="C222" s="4" t="inlineStr">
        <is>
          <t>Vendido</t>
        </is>
      </c>
      <c r="D222" s="4" t="inlineStr">
        <is>
          <t>44</t>
        </is>
      </c>
      <c r="E222" s="5" t="inlineStr">
        <is>
          <t>31.000,00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=HYPERLINK("https://leilaoonline.net/lote/detalhe/211377", "32575")</f>
      </c>
      <c r="B223" s="4" t="s">
        <f>=HYPERLINK("https://leilaoonline.net/lote/detalhe/211377", "CARRETA DISTRIBUIDORA E PLANTADORA DE TORTA DE FILTRO SOLLUS SPANDER 20.0 CHTD; ANO 2013. - FR103576. - LOC. DIAMANTE")</f>
      </c>
      <c r="C223" s="4" t="inlineStr">
        <is>
          <t>Vendido</t>
        </is>
      </c>
      <c r="D223" s="4" t="inlineStr">
        <is>
          <t>37</t>
        </is>
      </c>
      <c r="E223" s="5" t="inlineStr">
        <is>
          <t>42.000,00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=HYPERLINK("https://leilaoonline.net/lote/detalhe/211382", "32576")</f>
      </c>
      <c r="B224" s="4" t="s">
        <f>=HYPERLINK("https://leilaoonline.net/lote/detalhe/211382", "CARRETA SERVIÇOS DIVERSOS; ANO 2008. - FR71024. - LOC. DIAMANTE")</f>
      </c>
      <c r="C224" s="4" t="inlineStr">
        <is>
          <t>Não vendido</t>
        </is>
      </c>
      <c r="D224" s="4" t="inlineStr">
        <is>
          <t>5</t>
        </is>
      </c>
      <c r="E224" s="5" t="inlineStr">
        <is>
          <t>1.900,00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=HYPERLINK("https://leilaoonline.net/lote/detalhe/211374", "32577")</f>
      </c>
      <c r="B225" s="4" t="s">
        <f>=HYPERLINK("https://leilaoonline.net/lote/detalhe/211374", "FILTRO PRENSA. - PT.248077. - LOC. DIAMANTE ")</f>
      </c>
      <c r="C225" s="4" t="inlineStr">
        <is>
          <t>Não vendido</t>
        </is>
      </c>
      <c r="D225" s="4" t="inlineStr">
        <is>
          <t>59</t>
        </is>
      </c>
      <c r="E225" s="5" t="inlineStr">
        <is>
          <t>10.700,00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=HYPERLINK("https://leilaoonline.net/lote/detalhe/211391", "32578")</f>
      </c>
      <c r="B226" s="4" t="s">
        <f>=HYPERLINK("https://leilaoonline.net/lote/detalhe/211391", "CENTRIFUGA CONTI. - PT.093406. - LOC. DIAMANTE")</f>
      </c>
      <c r="C226" s="4" t="inlineStr">
        <is>
          <t>Não vendido</t>
        </is>
      </c>
      <c r="D226" s="4" t="inlineStr">
        <is>
          <t>3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=HYPERLINK("https://leilaoonline.net/lote/detalhe/211390", "32579")</f>
      </c>
      <c r="B227" s="4" t="s">
        <f>=HYPERLINK("https://leilaoonline.net/lote/detalhe/211390", "COLUNA CONTENDO 5 GOMOS. - S/FR. - LOC. DIAMANTE")</f>
      </c>
      <c r="C227" s="4" t="inlineStr">
        <is>
          <t>Não vendido</t>
        </is>
      </c>
      <c r="D227" s="4" t="inlineStr">
        <is>
          <t>29</t>
        </is>
      </c>
      <c r="E227" s="5" t="inlineStr">
        <is>
          <t>6.300,00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=HYPERLINK("https://leilaoonline.net/lote/detalhe/211463", "32580")</f>
      </c>
      <c r="B228" s="4" t="s">
        <f>=HYPERLINK("https://leilaoonline.net/lote/detalhe/211463", "SUCATA DE MÓVEIS E UTENSÍLIOS SENDO: 8 AR COND., 2 MAQ. LAVADORA; 1 BOMBA ABASTECIMENTO; 2 PALETES BOMBAS; 1 CAÇAMBA COM SUCATA ELETRO/ELETRÔNICO. - S/FR. - LOC. DIAMANTE")</f>
      </c>
      <c r="C228" s="4" t="inlineStr">
        <is>
          <t>Vendido</t>
        </is>
      </c>
      <c r="D228" s="4" t="inlineStr">
        <is>
          <t>6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=HYPERLINK("https://leilaoonline.net/lote/detalhe/211398", "32581")</f>
      </c>
      <c r="B229" s="4" t="s">
        <f>=HYPERLINK("https://leilaoonline.net/lote/detalhe/211398", "GUINDASTE; ANO 1970. - FR102902. - LOC. BARRA")</f>
      </c>
      <c r="C229" s="4" t="inlineStr">
        <is>
          <t>Vendido</t>
        </is>
      </c>
      <c r="D229" s="4" t="inlineStr">
        <is>
          <t>23</t>
        </is>
      </c>
      <c r="E229" s="5" t="inlineStr">
        <is>
          <t>16.500,00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=HYPERLINK("https://leilaoonline.net/lote/detalhe/211979", "32582")</f>
      </c>
      <c r="B230" s="4" t="s">
        <f>=HYPERLINK("https://leilaoonline.net/lote/detalhe/211979", "APROX. 27 IMPRESSORAS ZT 230/ ZEBRA - 1 CATRACA DE ACESSO SIMPLES. - S/FR. - LOC. PAULÍNIA")</f>
      </c>
      <c r="C230" s="4" t="inlineStr">
        <is>
          <t>Vendido</t>
        </is>
      </c>
      <c r="D230" s="4" t="inlineStr">
        <is>
          <t>53</t>
        </is>
      </c>
      <c r="E230" s="5" t="inlineStr">
        <is>
          <t>8.300,00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=HYPERLINK("https://leilaoonline.net/lote/detalhe/211980", "32583")</f>
      </c>
      <c r="B231" s="4" t="s">
        <f>=HYPERLINK("https://leilaoonline.net/lote/detalhe/211980", "1 TRANSFORMADOR 112 KVA/ 50 HZ - 1 TRANSFORMADOR TRIFÁSICO 300 KVA - 1 TRANSFORMADOR. - S/FR. - LOC. PAULÍNIA ")</f>
      </c>
      <c r="C231" s="4" t="inlineStr">
        <is>
          <t>Vendido</t>
        </is>
      </c>
      <c r="D231" s="4" t="inlineStr">
        <is>
          <t>31</t>
        </is>
      </c>
      <c r="E231" s="5" t="inlineStr">
        <is>
          <t>20.000,00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=HYPERLINK("https://leilaoonline.net/lote/detalhe/211981", "32584")</f>
      </c>
      <c r="B232" s="4" t="s">
        <f>=HYPERLINK("https://leilaoonline.net/lote/detalhe/211981", "2 BOMBAS COMBATE INCÊNDIO GENERAL ELETRIC - 1 SISTEMA DE COMBATE A INCÊNDIO (BOMBA; MOTOR; GERADOR) - 17 TRAVAS QUEDAS. - S/FR. - LOC. PAULÍNIA")</f>
      </c>
      <c r="C232" s="4" t="inlineStr">
        <is>
          <t>Vendido</t>
        </is>
      </c>
      <c r="D232" s="4" t="inlineStr">
        <is>
          <t>32</t>
        </is>
      </c>
      <c r="E232" s="5" t="inlineStr">
        <is>
          <t>21.500,00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=HYPERLINK("https://leilaoonline.net/lote/detalhe/211982", "32585")</f>
      </c>
      <c r="B233" s="4" t="s">
        <f>=HYPERLINK("https://leilaoonline.net/lote/detalhe/211982", "2 VÁLVULAS GAVETA 16" - 4 MOTORES ME 141 WEG - 4 FILTROS SECOS - 1 FILTRO SEPARADOR  (1 BOMBA HERO) - S/FR. - LOC. PAULÍNIA")</f>
      </c>
      <c r="C233" s="4" t="inlineStr">
        <is>
          <t>Não vendido</t>
        </is>
      </c>
      <c r="D233" s="4" t="inlineStr">
        <is>
          <t>95</t>
        </is>
      </c>
      <c r="E233" s="5" t="inlineStr">
        <is>
          <t>24.500,00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=HYPERLINK("https://leilaoonline.net/lote/detalhe/210940", "32601")</f>
      </c>
      <c r="B234" s="4" t="s">
        <f>=HYPERLINK("https://leilaoonline.net/lote/detalhe/210940", "DESENLEIRADOR DE PALHA CARDEROLI; ANO 2018. - FR92934. - LOC. IPAUSSU")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=HYPERLINK("https://leilaoonline.net/lote/detalhe/210941", "32602")</f>
      </c>
      <c r="B235" s="4" t="s">
        <f>=HYPERLINK("https://leilaoonline.net/lote/detalhe/210941", "DESENLEIRADOR DE PALHA CARDEROLI; ANO 2018. - FR48284. - LOC. IPAUSSU")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=HYPERLINK("https://leilaoonline.net/lote/detalhe/210939", "32603")</f>
      </c>
      <c r="B236" s="4" t="s">
        <f>=HYPERLINK("https://leilaoonline.net/lote/detalhe/210939", "DESENLEIRADOR DE PALHA CARDEROLI; ANO 2018. - FR48283. - LOC. IPAUSSU")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500,00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=HYPERLINK("https://leilaoonline.net/lote/detalhe/210916", "32604")</f>
      </c>
      <c r="B237" s="4" t="s">
        <f>=HYPERLINK("https://leilaoonline.net/lote/detalhe/210916", "ENXADA ROTATIVA HOWARD; ANO 2014. - FR48159. - LOC. IPAUSSU")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=HYPERLINK("https://leilaoonline.net/lote/detalhe/210957", "32608")</f>
      </c>
      <c r="B238" s="4" t="s">
        <f>=HYPERLINK("https://leilaoonline.net/lote/detalhe/210957", "ÁREA DE VIVÊNCIA PEQUENA; ANO 2012; BRANCA. - FR14004626. - LOC. SANTA ELISA ")</f>
      </c>
      <c r="C238" s="4" t="inlineStr">
        <is>
          <t>Não 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=HYPERLINK("https://leilaoonline.net/lote/detalhe/211505", "32609")</f>
      </c>
      <c r="B239" s="4" t="s">
        <f>=HYPERLINK("https://leilaoonline.net/lote/detalhe/211505", "REBOQUE RANDON RQ CA; ANO 2006/2006; CINZA. (TANQUE TRANSP. DE ÁGUA GASCOM; VERDE) - FR13004167. - LOC. MB")</f>
      </c>
      <c r="C239" s="4" t="inlineStr">
        <is>
          <t>Vendido</t>
        </is>
      </c>
      <c r="D239" s="4" t="inlineStr">
        <is>
          <t>26</t>
        </is>
      </c>
      <c r="E239" s="5" t="inlineStr">
        <is>
          <t>51.000,00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=HYPERLINK("https://leilaoonline.net/lote/detalhe/210958", "32627")</f>
      </c>
      <c r="B240" s="4" t="s">
        <f>=HYPERLINK("https://leilaoonline.net/lote/detalhe/210958", "GRADE ARADORA; ANO 1999. - FR11003373. - LOC. VALE DO ROSÁRIO")</f>
      </c>
      <c r="C240" s="4" t="inlineStr">
        <is>
          <t>Vendido</t>
        </is>
      </c>
      <c r="D240" s="4" t="inlineStr">
        <is>
          <t>4</t>
        </is>
      </c>
      <c r="E240" s="5" t="inlineStr">
        <is>
          <t>4.500,00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=HYPERLINK("https://leilaoonline.net/lote/detalhe/211305", "32629")</f>
      </c>
      <c r="B241" s="4" t="s">
        <f>=HYPERLINK("https://leilaoonline.net/lote/detalhe/211305", "AMBULÂNCIA GM S10 24 RONTAN AMB; ANO 2010/2011; BRANCA. - FR7006001. - LOC. LEME")</f>
      </c>
      <c r="C241" s="4" t="inlineStr">
        <is>
          <t>Não vendido</t>
        </is>
      </c>
      <c r="D241" s="4" t="inlineStr">
        <is>
          <t>21</t>
        </is>
      </c>
      <c r="E241" s="5" t="inlineStr">
        <is>
          <t>33.000,00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=HYPERLINK("https://leilaoonline.net/lote/detalhe/211354", "32630")</f>
      </c>
      <c r="B242" s="4" t="s">
        <f>=HYPERLINK("https://leilaoonline.net/lote/detalhe/211354", "REBOQUE USICAMP RBT E1E1 7000; ANO 2012/2012; VERDE. (CARROCERIA TANQUE GASCOM) - FR7804062. - LOC. LEME")</f>
      </c>
      <c r="C242" s="4" t="inlineStr">
        <is>
          <t>Não vendido</t>
        </is>
      </c>
      <c r="D242" s="4" t="inlineStr">
        <is>
          <t>23</t>
        </is>
      </c>
      <c r="E242" s="5" t="inlineStr">
        <is>
          <t>41.000,00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=HYPERLINK("https://leilaoonline.net/lote/detalhe/211402", "32631")</f>
      </c>
      <c r="B243" s="4" t="s">
        <f>=HYPERLINK("https://leilaoonline.net/lote/detalhe/211402", "CARROCERIA BAÚ OFICINA GASCOM. - FR483590. - LOC. LEME")</f>
      </c>
      <c r="C243" s="4" t="inlineStr">
        <is>
          <t>Não vendido</t>
        </is>
      </c>
      <c r="D243" s="4" t="inlineStr">
        <is>
          <t>27</t>
        </is>
      </c>
      <c r="E243" s="5" t="inlineStr">
        <is>
          <t>16.500,00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=HYPERLINK("https://leilaoonline.net/lote/detalhe/211393", "32632")</f>
      </c>
      <c r="B244" s="4" t="s">
        <f>=HYPERLINK("https://leilaoonline.net/lote/detalhe/211393", "CARROCERIA BAÚ. - FR483591. - LOC. LEME")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=HYPERLINK("https://leilaoonline.net/lote/detalhe/211376", "32633")</f>
      </c>
      <c r="B245" s="4" t="s">
        <f>=HYPERLINK("https://leilaoonline.net/lote/detalhe/211376", "CARROCERIA BAÚ. - FR483592. - LOC. LEME")</f>
      </c>
      <c r="C245" s="4" t="inlineStr">
        <is>
          <t>Não vendido</t>
        </is>
      </c>
      <c r="D245" s="4" t="inlineStr">
        <is>
          <t>2</t>
        </is>
      </c>
      <c r="E245" s="5" t="inlineStr">
        <is>
          <t>4.000,00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=HYPERLINK("https://leilaoonline.net/lote/detalhe/211386", "32634")</f>
      </c>
      <c r="B246" s="4" t="s">
        <f>=HYPERLINK("https://leilaoonline.net/lote/detalhe/211386", "CARROCERIA BAÚ OFICINA GASCOM. - FR483593. - LOC. LEME")</f>
      </c>
      <c r="C246" s="4" t="inlineStr">
        <is>
          <t>Não vendido</t>
        </is>
      </c>
      <c r="D246" s="4" t="inlineStr">
        <is>
          <t>29</t>
        </is>
      </c>
      <c r="E246" s="5" t="inlineStr">
        <is>
          <t>17.500,00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=HYPERLINK("https://leilaoonline.net/lote/detalhe/211397", "32635")</f>
      </c>
      <c r="B247" s="4" t="s">
        <f>=HYPERLINK("https://leilaoonline.net/lote/detalhe/211397", "CARROCERIA COMBOIO GASCOM. - S/FR. - LOC. LEME")</f>
      </c>
      <c r="C247" s="4" t="inlineStr">
        <is>
          <t>Vendido</t>
        </is>
      </c>
      <c r="D247" s="4" t="inlineStr">
        <is>
          <t>58</t>
        </is>
      </c>
      <c r="E247" s="5" t="inlineStr">
        <is>
          <t>34.500,00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=HYPERLINK("https://leilaoonline.net/lote/detalhe/211408", "32636")</f>
      </c>
      <c r="B248" s="4" t="s">
        <f>=HYPERLINK("https://leilaoonline.net/lote/detalhe/211408", "CARROCERIA COMBOIO GASCOM. - S/FR. - LOC. LEME")</f>
      </c>
      <c r="C248" s="4" t="inlineStr">
        <is>
          <t>Vendido</t>
        </is>
      </c>
      <c r="D248" s="4" t="inlineStr">
        <is>
          <t>64</t>
        </is>
      </c>
      <c r="E248" s="5" t="inlineStr">
        <is>
          <t>43.000,00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=HYPERLINK("https://leilaoonline.net/lote/detalhe/211406", "32637")</f>
      </c>
      <c r="B249" s="4" t="s">
        <f>=HYPERLINK("https://leilaoonline.net/lote/detalhe/211406", "CARROCERIA REBOQUE CANA PICADA FACCHINI; ANO 2017. - FR14743492. - LOC. LEME")</f>
      </c>
      <c r="C249" s="4" t="inlineStr">
        <is>
          <t>Não vendido</t>
        </is>
      </c>
      <c r="D249" s="4" t="inlineStr">
        <is>
          <t>2</t>
        </is>
      </c>
      <c r="E249" s="5" t="inlineStr">
        <is>
          <t>5.500,00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=HYPERLINK("https://leilaoonline.net/lote/detalhe/211401", "32638")</f>
      </c>
      <c r="B250" s="4" t="s">
        <f>=HYPERLINK("https://leilaoonline.net/lote/detalhe/211401", "CARROCERIA REBOQUE CANA PICADA FACCHINI; ANO 2017. - FR14743486. - LOC. LEME")</f>
      </c>
      <c r="C250" s="4" t="inlineStr">
        <is>
          <t>Não vendido</t>
        </is>
      </c>
      <c r="D250" s="4" t="inlineStr">
        <is>
          <t>2</t>
        </is>
      </c>
      <c r="E250" s="5" t="inlineStr">
        <is>
          <t>5.500,00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=HYPERLINK("https://leilaoonline.net/lote/detalhe/211407", "32639")</f>
      </c>
      <c r="B251" s="4" t="s">
        <f>=HYPERLINK("https://leilaoonline.net/lote/detalhe/211407", "CARROCERIA REBOQUE CANA PICADA FACCHINI; ANO 2017. - FR14743489. - LOC. LEME")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5.500,00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=HYPERLINK("https://leilaoonline.net/lote/detalhe/211373", "32640")</f>
      </c>
      <c r="B252" s="4" t="s">
        <f>=HYPERLINK("https://leilaoonline.net/lote/detalhe/211373", "CARROCERIA REBOQUE CANA PICADA FACCHINI; ANO 2017. - FR14743498. - LOC. LEME")</f>
      </c>
      <c r="C252" s="4" t="inlineStr">
        <is>
          <t>Não vendido</t>
        </is>
      </c>
      <c r="D252" s="4" t="inlineStr">
        <is>
          <t>3</t>
        </is>
      </c>
      <c r="E252" s="5" t="inlineStr">
        <is>
          <t>6.000,00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=HYPERLINK("https://leilaoonline.net/lote/detalhe/211399", "32641")</f>
      </c>
      <c r="B253" s="4" t="s">
        <f>=HYPERLINK("https://leilaoonline.net/lote/detalhe/211399", "CARROCERIA REBOQUE CANA PICADA FACCHINI; ANO 2017. - FR14743495. - LOC. LEME")</f>
      </c>
      <c r="C253" s="4" t="inlineStr">
        <is>
          <t>Não vendido</t>
        </is>
      </c>
      <c r="D253" s="4" t="inlineStr">
        <is>
          <t>4</t>
        </is>
      </c>
      <c r="E253" s="5" t="inlineStr">
        <is>
          <t>6.500,00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=HYPERLINK("https://leilaoonline.net/lote/detalhe/211400", "32642")</f>
      </c>
      <c r="B254" s="4" t="s">
        <f>=HYPERLINK("https://leilaoonline.net/lote/detalhe/211400", " CARROCERIA TANQUE. - S/FR. - LOC. LEME")</f>
      </c>
      <c r="C254" s="4" t="inlineStr">
        <is>
          <t>Vendido</t>
        </is>
      </c>
      <c r="D254" s="4" t="inlineStr">
        <is>
          <t>26</t>
        </is>
      </c>
      <c r="E254" s="5" t="inlineStr">
        <is>
          <t>21.000,00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=HYPERLINK("https://leilaoonline.net/lote/detalhe/211476", "32643")</f>
      </c>
      <c r="B255" s="4" t="s">
        <f>=HYPERLINK("https://leilaoonline.net/lote/detalhe/211476", "TANQUE DE FIBRA COM ESCADA. (APROX. 2000 LTS.) - S/FR. - LOC. LEME")</f>
      </c>
      <c r="C255" s="4" t="inlineStr">
        <is>
          <t>Não vendido</t>
        </is>
      </c>
      <c r="D255" s="4" t="inlineStr">
        <is>
          <t>3</t>
        </is>
      </c>
      <c r="E255" s="5" t="inlineStr">
        <is>
          <t>700,00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=HYPERLINK("https://leilaoonline.net/lote/detalhe/211481", "32644")</f>
      </c>
      <c r="B256" s="4" t="s">
        <f>=HYPERLINK("https://leilaoonline.net/lote/detalhe/211481", "SUCATA DE CAMINHÃO MERCEDES BENZ AXOR 2423K. - FR7011346. - LOC. LEME")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=HYPERLINK("https://leilaoonline.net/lote/detalhe/211381", "32645")</f>
      </c>
      <c r="B257" s="4" t="s">
        <f>=HYPERLINK("https://leilaoonline.net/lote/detalhe/211381", "CARRETINHA TANQUE. - S/FR. - LOC. LEME")</f>
      </c>
      <c r="C257" s="4" t="inlineStr">
        <is>
          <t>Vendido</t>
        </is>
      </c>
      <c r="D257" s="4" t="inlineStr">
        <is>
          <t>19</t>
        </is>
      </c>
      <c r="E257" s="5" t="inlineStr">
        <is>
          <t>5.200,00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=HYPERLINK("https://leilaoonline.net/lote/detalhe/211472", "32646")</f>
      </c>
      <c r="B258" s="4" t="s">
        <f>=HYPERLINK("https://leilaoonline.net/lote/detalhe/211472", "TRANSBORDO SANTA IZABEL TASI 10500; ANO 2016. - FR7803010. - LOC. LEME")</f>
      </c>
      <c r="C258" s="4" t="inlineStr">
        <is>
          <t>Não vendido</t>
        </is>
      </c>
      <c r="D258" s="4" t="inlineStr">
        <is>
          <t>6</t>
        </is>
      </c>
      <c r="E258" s="5" t="inlineStr">
        <is>
          <t>15.000,00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=HYPERLINK("https://leilaoonline.net/lote/detalhe/211469", "32647")</f>
      </c>
      <c r="B259" s="4" t="s">
        <f>=HYPERLINK("https://leilaoonline.net/lote/detalhe/211469", "TRANSBORDO SANTA IZABEL TASI 10500; ANO 2016. - FR7803018. - LOC. LEME")</f>
      </c>
      <c r="C259" s="4" t="inlineStr">
        <is>
          <t>Não vendido</t>
        </is>
      </c>
      <c r="D259" s="4" t="inlineStr">
        <is>
          <t>4</t>
        </is>
      </c>
      <c r="E259" s="5" t="inlineStr">
        <is>
          <t>13.000,00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=HYPERLINK("https://leilaoonline.net/lote/detalhe/211352", "32648")</f>
      </c>
      <c r="B260" s="4" t="s">
        <f>=HYPERLINK("https://leilaoonline.net/lote/detalhe/211352", "REBOQUE NOMA RB1 E2 E22 CM; ANO 2005/2006; AZUL. - FR100437. - LOC. LEME")</f>
      </c>
      <c r="C260" s="4" t="inlineStr">
        <is>
          <t>Não vendido</t>
        </is>
      </c>
      <c r="D260" s="4" t="inlineStr">
        <is>
          <t>18</t>
        </is>
      </c>
      <c r="E260" s="5" t="inlineStr">
        <is>
          <t>13.500,00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=HYPERLINK("https://leilaoonline.net/lote/detalhe/210896", "32706")</f>
      </c>
      <c r="B261" s="4" t="s">
        <f>=HYPERLINK("https://leilaoonline.net/lote/detalhe/210896", "REBOQUE RODOVIARIA RQ CI PR; ANO 1993/1993; AZUL. -  FR84997/ FR91140. - LOC. BOM RETIRO 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10.000,00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=HYPERLINK("https://leilaoonline.net/lote/detalhe/210910", "32712")</f>
      </c>
      <c r="B262" s="4" t="s">
        <f>=HYPERLINK("https://leilaoonline.net/lote/detalhe/210910", "CARROCERIA TRANSBORDO ANTONIOSI ATA 12000SC; ANO 2014. - FR67359. - LOC. BOM RETIRO")</f>
      </c>
      <c r="C262" s="4" t="inlineStr">
        <is>
          <t>Não vendido</t>
        </is>
      </c>
      <c r="D262" s="4" t="inlineStr">
        <is>
          <t>30</t>
        </is>
      </c>
      <c r="E262" s="5" t="inlineStr">
        <is>
          <t>30.500,00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=HYPERLINK("https://leilaoonline.net/lote/detalhe/210911", "32727")</f>
      </c>
      <c r="B263" s="4" t="s">
        <f>=HYPERLINK("https://leilaoonline.net/lote/detalhe/210911", "TRANSFORMADOR TORRAN UNIÃO. - FR266370. - LOC. RAFARD ")</f>
      </c>
      <c r="C263" s="4" t="inlineStr">
        <is>
          <t>Não vendido</t>
        </is>
      </c>
      <c r="D263" s="4" t="inlineStr">
        <is>
          <t>4</t>
        </is>
      </c>
      <c r="E263" s="5" t="inlineStr">
        <is>
          <t>800,00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=HYPERLINK("https://leilaoonline.net/lote/detalhe/211474", "32759")</f>
      </c>
      <c r="B264" s="4" t="s">
        <f>=HYPERLINK("https://leilaoonline.net/lote/detalhe/211474", "TRANSBORDO ANTONIOSI; ATA 12000; ANO 2015. - FR188702. - LOC. GASA ")</f>
      </c>
      <c r="C264" s="4" t="inlineStr">
        <is>
          <t>Não vendido</t>
        </is>
      </c>
      <c r="D264" s="4" t="inlineStr">
        <is>
          <t>4</t>
        </is>
      </c>
      <c r="E264" s="5" t="inlineStr">
        <is>
          <t>13.000,00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=HYPERLINK("https://leilaoonline.net/lote/detalhe/211458", "32760")</f>
      </c>
      <c r="B265" s="4" t="s">
        <f>=HYPERLINK("https://leilaoonline.net/lote/detalhe/211458", "TRANSBORDO ANTONIOSI; ATA 12000; ANO 2015. - FR188707. - LOC. GASA")</f>
      </c>
      <c r="C265" s="4" t="inlineStr">
        <is>
          <t>Não vendido</t>
        </is>
      </c>
      <c r="D265" s="4" t="inlineStr">
        <is>
          <t>6</t>
        </is>
      </c>
      <c r="E265" s="5" t="inlineStr">
        <is>
          <t>15.000,00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=HYPERLINK("https://leilaoonline.net/lote/detalhe/211459", "32761")</f>
      </c>
      <c r="B266" s="4" t="s">
        <f>=HYPERLINK("https://leilaoonline.net/lote/detalhe/211459", "TRANSBORDO ANTONIOSI; ATA 12000; ANO 2015. - FR188722. - LOC. GASA")</f>
      </c>
      <c r="C266" s="4" t="inlineStr">
        <is>
          <t>Não vendido</t>
        </is>
      </c>
      <c r="D266" s="4" t="inlineStr">
        <is>
          <t>7</t>
        </is>
      </c>
      <c r="E266" s="5" t="inlineStr">
        <is>
          <t>16.000,00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=HYPERLINK("https://leilaoonline.net/lote/detalhe/211455", "32762")</f>
      </c>
      <c r="B267" s="4" t="s">
        <f>=HYPERLINK("https://leilaoonline.net/lote/detalhe/211455", "TRANSBORDO ANTONIOSI ATA 12.000 12T; ANO 2015. - FR188726. - LOC. GASA ")</f>
      </c>
      <c r="C267" s="4" t="inlineStr">
        <is>
          <t>Não vendido</t>
        </is>
      </c>
      <c r="D267" s="4" t="inlineStr">
        <is>
          <t>5</t>
        </is>
      </c>
      <c r="E267" s="5" t="inlineStr">
        <is>
          <t>14.000,00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=HYPERLINK("https://leilaoonline.net/lote/detalhe/211309", "32763")</f>
      </c>
      <c r="B268" s="4" t="s">
        <f>=HYPERLINK("https://leilaoonline.net/lote/detalhe/211309", "PLANTADORA DE CANA AUTOMÁTICA DMB; PCP 6000; ANO 2010. - FR88892. - LOC. GASA")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11.000,00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=HYPERLINK("https://leilaoonline.net/lote/detalhe/211306", "32764")</f>
      </c>
      <c r="B269" s="4" t="s">
        <f>=HYPERLINK("https://leilaoonline.net/lote/detalhe/211306", "COLHEDORA DE CANA JHON DEERE 3510; ANO 2008. - FR101438. - LOC. GASA")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=HYPERLINK("https://leilaoonline.net/lote/detalhe/211318", "32765")</f>
      </c>
      <c r="B270" s="4" t="s">
        <f>=HYPERLINK("https://leilaoonline.net/lote/detalhe/211318", "COLHEDORA DE CANA JHON DEERE; ANO 2008. - FR62213. - LOC. GASA")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=HYPERLINK("https://leilaoonline.net/lote/detalhe/211477", "32766")</f>
      </c>
      <c r="B271" s="4" t="s">
        <f>=HYPERLINK("https://leilaoonline.net/lote/detalhe/211477", "TRANSBORDO SANTAL; ANO 2013. - FR88953. - LOC. GASA")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=HYPERLINK("https://leilaoonline.net/lote/detalhe/211479", "32767")</f>
      </c>
      <c r="B272" s="4" t="s">
        <f>=HYPERLINK("https://leilaoonline.net/lote/detalhe/211479", "TRANSBORDO SANTAL; ANO 2013. - FR88954. - LOC. GASA")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=HYPERLINK("https://leilaoonline.net/lote/detalhe/211478", "32769")</f>
      </c>
      <c r="B273" s="4" t="s">
        <f>=HYPERLINK("https://leilaoonline.net/lote/detalhe/211478", "TRANSBORDO; ANO 2009. - FR84973.- LOC. GASA")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10.000,00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=HYPERLINK("https://leilaoonline.net/lote/detalhe/211471", "32770")</f>
      </c>
      <c r="B274" s="4" t="s">
        <f>=HYPERLINK("https://leilaoonline.net/lote/detalhe/211471", "TRATOR VALTRA 1580; ANO 1995. - FR112372. - LOC. MUNDIAL")</f>
      </c>
      <c r="C274" s="4" t="inlineStr">
        <is>
          <t>Vendido</t>
        </is>
      </c>
      <c r="D274" s="4" t="inlineStr">
        <is>
          <t>45</t>
        </is>
      </c>
      <c r="E274" s="5" t="inlineStr">
        <is>
          <t>71.000,00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=HYPERLINK("https://leilaoonline.net/lote/detalhe/211457", "32771")</f>
      </c>
      <c r="B275" s="4" t="s">
        <f>=HYPERLINK("https://leilaoonline.net/lote/detalhe/211457", "TRATOR JHON DEERE 7715; ANO 2010. - FR115550. - LOC. MUNDIAL")</f>
      </c>
      <c r="C275" s="4" t="inlineStr">
        <is>
          <t>Vendido</t>
        </is>
      </c>
      <c r="D275" s="4" t="inlineStr">
        <is>
          <t>36</t>
        </is>
      </c>
      <c r="E275" s="5" t="inlineStr">
        <is>
          <t>60.000,00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=HYPERLINK("https://leilaoonline.net/lote/detalhe/211327", "32772")</f>
      </c>
      <c r="B276" s="4" t="s">
        <f>=HYPERLINK("https://leilaoonline.net/lote/detalhe/211327", "PLANTADORA; ANO 2014. - FR140010. - LOC. MUNDIAL")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=HYPERLINK("https://leilaoonline.net/lote/detalhe/211467", "32774")</f>
      </c>
      <c r="B277" s="4" t="s">
        <f>=HYPERLINK("https://leilaoonline.net/lote/detalhe/211467", "TRANSBORDO; ANO 2010. - FR112633. - LOC. UNIVALEM")</f>
      </c>
      <c r="C277" s="4" t="inlineStr">
        <is>
          <t>Vendido</t>
        </is>
      </c>
      <c r="D277" s="4" t="inlineStr">
        <is>
          <t>2</t>
        </is>
      </c>
      <c r="E277" s="5" t="inlineStr">
        <is>
          <t>25.000,00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=HYPERLINK("https://leilaoonline.net/lote/detalhe/211302", "32775")</f>
      </c>
      <c r="B278" s="4" t="s">
        <f>=HYPERLINK("https://leilaoonline.net/lote/detalhe/211302", "CAMINHÃO MERCEDES BENZ AXOR 3344S 6X4; ANO 2014/2014; BRANCO. - FR119956. - LOC. UNIVALEM - (VENDA SOMENTE PARA COMPRADORES DO ESTADO DE SÃO PAULO)")</f>
      </c>
      <c r="C278" s="4" t="inlineStr">
        <is>
          <t>Não vendido</t>
        </is>
      </c>
      <c r="D278" s="4" t="inlineStr">
        <is>
          <t>29</t>
        </is>
      </c>
      <c r="E278" s="5" t="inlineStr">
        <is>
          <t>53.000,00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=HYPERLINK("https://leilaoonline.net/lote/detalhe/211299", "32776")</f>
      </c>
      <c r="B279" s="4" t="s">
        <f>=HYPERLINK("https://leilaoonline.net/lote/detalhe/211299", "CAMINHÃO VOLKSWAGEN 26.280 CRM 6X4; ANO 2012/2013; BRANCO. - FR81313. - LOC. UNIVALEM - (VENDA SOMENTE PARA COMPRADORES DO ESTADO DE SÃO PAULO)")</f>
      </c>
      <c r="C279" s="4" t="inlineStr">
        <is>
          <t>Não vendido</t>
        </is>
      </c>
      <c r="D279" s="4" t="inlineStr">
        <is>
          <t>101</t>
        </is>
      </c>
      <c r="E279" s="5" t="inlineStr">
        <is>
          <t>140.000,00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=HYPERLINK("https://leilaoonline.net/lote/detalhe/211456", "32777")</f>
      </c>
      <c r="B280" s="4" t="s">
        <f>=HYPERLINK("https://leilaoonline.net/lote/detalhe/211456", "TRANSBORDO SANTAL; ANO 2014. - FR84621. - LOC. UNIVALEM 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=HYPERLINK("https://leilaoonline.net/lote/detalhe/211470", "32778")</f>
      </c>
      <c r="B281" s="4" t="s">
        <f>=HYPERLINK("https://leilaoonline.net/lote/detalhe/211470", "TRANSBORDO ANTONIOSI; ANO 2013. - FR84610. - LOC. UNIVALEM")</f>
      </c>
      <c r="C281" s="4" t="inlineStr">
        <is>
          <t>Vendido</t>
        </is>
      </c>
      <c r="D281" s="4" t="inlineStr">
        <is>
          <t>12</t>
        </is>
      </c>
      <c r="E281" s="5" t="inlineStr">
        <is>
          <t>31.000,00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=HYPERLINK("https://leilaoonline.net/lote/detalhe/211480", "32779")</f>
      </c>
      <c r="B282" s="4" t="s">
        <f>=HYPERLINK("https://leilaoonline.net/lote/detalhe/211480", "TRANSBORDO SANTAL; ANO 2015. - FR173167. - LOC. BENALCOOL")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=HYPERLINK("https://leilaoonline.net/lote/detalhe/211461", "32780")</f>
      </c>
      <c r="B283" s="4" t="s">
        <f>=HYPERLINK("https://leilaoonline.net/lote/detalhe/211461", "TRANSBORDO SANTAL; ANO 2014. - FR173152. - LOC. BENALCOOL")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10.000,00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=HYPERLINK("https://leilaoonline.net/lote/detalhe/211466", "32781")</f>
      </c>
      <c r="B284" s="4" t="s">
        <f>=HYPERLINK("https://leilaoonline.net/lote/detalhe/211466", "TRANSBORDO SANTAL; ANO 2013. - FR84615. - LOC. BENALCOOL")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=HYPERLINK("https://leilaoonline.net/lote/detalhe/211475", "32782")</f>
      </c>
      <c r="B285" s="4" t="s">
        <f>=HYPERLINK("https://leilaoonline.net/lote/detalhe/211475", "TRANSBORDO SANTAL; ANO 2014. - FR173150. - LOC. BENALCOOL")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10.000,00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=HYPERLINK("https://leilaoonline.net/lote/detalhe/211482", "32783")</f>
      </c>
      <c r="B286" s="4" t="s">
        <f>=HYPERLINK("https://leilaoonline.net/lote/detalhe/211482", "TRANSBORDO ANTONIOSI; ANO 2012. - FR81339. - LOC. BENALCOOL")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=HYPERLINK("https://leilaoonline.net/lote/detalhe/211379", "32789")</f>
      </c>
      <c r="B287" s="4" t="s">
        <f>=HYPERLINK("https://leilaoonline.net/lote/detalhe/211379", " CARRETA DISTRIBUIDORA DE TORTA; ANO 2006. - FR84868. - LOC. BENALCOOL")</f>
      </c>
      <c r="C287" s="4" t="inlineStr">
        <is>
          <t>Não vendido</t>
        </is>
      </c>
      <c r="D287" s="4" t="inlineStr">
        <is>
          <t>1</t>
        </is>
      </c>
      <c r="E287" s="5" t="inlineStr">
        <is>
          <t>5.000,00</t>
        </is>
      </c>
      <c r="F28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2026-09-02T20:09:32.00Z</dcterms:created>
  <dc:creator>Tellks Tecnologia</dc:creator>
  <cp:revision>0</cp:revision>
</cp:coreProperties>
</file>