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PRODUTOS DIVERSOS  E RELÓGIOS DE PULSO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23/10/2023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=HYPERLINK("https://leilaoonline.net/lote/detalhe/197468", "001")</f>
      </c>
      <c r="B11" s="4" t="s">
        <f>=HYPERLINK("https://leilaoonline.net/lote/detalhe/197468", " Cabos, kits, coroas, correntes, iluminação, pistões, cororas e carenagem. Veja especificações")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=HYPERLINK("https://leilaoonline.net/lote/detalhe/197469", "002")</f>
      </c>
      <c r="B12" s="4" t="s">
        <f>=HYPERLINK("https://leilaoonline.net/lote/detalhe/197469", " Dobradiças Johnson sem parafuso. Aprox. 300 unid")</f>
      </c>
      <c r="C12" s="4" t="inlineStr">
        <is>
          <t>Vendido</t>
        </is>
      </c>
      <c r="D12" s="4" t="inlineStr">
        <is>
          <t>1</t>
        </is>
      </c>
      <c r="E12" s="5" t="inlineStr">
        <is>
          <t>150,00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=HYPERLINK("https://leilaoonline.net/lote/detalhe/197478", "003")</f>
      </c>
      <c r="B13" s="4" t="s">
        <f>=HYPERLINK("https://leilaoonline.net/lote/detalhe/197478", " Suporte do bagageiro da BMW F650 - kit top master 6 unid")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=HYPERLINK("https://leilaoonline.net/lote/detalhe/197471", "005")</f>
      </c>
      <c r="B14" s="4" t="s">
        <f>=HYPERLINK("https://leilaoonline.net/lote/detalhe/197471", " PTB 00ATEX1002 Marca ROSE SYSTEMTECHNIK GMBH – Aprox. 20 unid")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250,00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=HYPERLINK("https://leilaoonline.net/lote/detalhe/197473", "007")</f>
      </c>
      <c r="B15" s="4" t="s">
        <f>=HYPERLINK("https://leilaoonline.net/lote/detalhe/197473", " PTB 00ATEX 1002 Marca ROSE SYSTEM TECHNIK GMBH – 10 unid")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125,00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=HYPERLINK("https://leilaoonline.net/lote/detalhe/197472", "008")</f>
      </c>
      <c r="B16" s="4" t="s">
        <f>=HYPERLINK("https://leilaoonline.net/lote/detalhe/197472", " Pinça Spindle HSK 100 / B125. da marca Rohm – 01 unid")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250,00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=HYPERLINK("https://leilaoonline.net/lote/detalhe/197492", "009")</f>
      </c>
      <c r="B17" s="4" t="s">
        <f>=HYPERLINK("https://leilaoonline.net/lote/detalhe/197492", " SIEMENS 3RA1110-0JD15-1BB4 – 05 unid")</f>
      </c>
      <c r="C17" s="4" t="inlineStr">
        <is>
          <t>Vendido</t>
        </is>
      </c>
      <c r="D17" s="4" t="inlineStr">
        <is>
          <t>3</t>
        </is>
      </c>
      <c r="E17" s="5" t="inlineStr">
        <is>
          <t>800,00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=HYPERLINK("https://leilaoonline.net/lote/detalhe/197470", "010")</f>
      </c>
      <c r="B18" s="4" t="s">
        <f>=HYPERLINK("https://leilaoonline.net/lote/detalhe/197470", " Dobradiças Johnson Hardware sem parafuso. Aprox. 500 unid")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250,00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=HYPERLINK("https://leilaoonline.net/lote/detalhe/197493", "011")</f>
      </c>
      <c r="B19" s="4" t="s">
        <f>=HYPERLINK("https://leilaoonline.net/lote/detalhe/197493", " Parafuso Tobutsu / N09-4145-05 – Aprox. 2.000 mil unidades de parafuso")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150,00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=HYPERLINK("https://leilaoonline.net/lote/detalhe/197475", "012")</f>
      </c>
      <c r="B20" s="4" t="s">
        <f>=HYPERLINK("https://leilaoonline.net/lote/detalhe/197475", " Chave tubolar cod 00166 com segredo – Aprox. 500 unid")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250,00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=HYPERLINK("https://leilaoonline.net/lote/detalhe/197474", "013")</f>
      </c>
      <c r="B21" s="4" t="s">
        <f>=HYPERLINK("https://leilaoonline.net/lote/detalhe/197474", " Ermeto ESV10L71 Parker original, anti reparo de solda hidraulica caixa com 5 unid – 10 kits com 5, totalizando Aprox. 50 unid")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=HYPERLINK("https://leilaoonline.net/lote/detalhe/197494", "014")</f>
      </c>
      <c r="B22" s="4" t="s">
        <f>=HYPERLINK("https://leilaoonline.net/lote/detalhe/197494", " Ermeto ESV10L71 Parker original, anti reparo de solda hidraulica caixa com 5 unid – 10kits com 5, totalizando Aprox. 50 unid")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=HYPERLINK("https://leilaoonline.net/lote/detalhe/197484", "015")</f>
      </c>
      <c r="B23" s="4" t="s">
        <f>=HYPERLINK("https://leilaoonline.net/lote/detalhe/197484", " Controle Toshiba cod SE-027 – Aprox. 30 unid")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150,00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=HYPERLINK("https://leilaoonline.net/lote/detalhe/197477", "016")</f>
      </c>
      <c r="B24" s="4" t="s">
        <f>=HYPERLINK("https://leilaoonline.net/lote/detalhe/197477", " Mangueira automotiva Fomoco 9S65-9K164-AB C013A 2070 - Aprox. 50 unid")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=HYPERLINK("https://leilaoonline.net/lote/detalhe/197485", "017")</f>
      </c>
      <c r="B25" s="4" t="s">
        <f>=HYPERLINK("https://leilaoonline.net/lote/detalhe/197485", " Mangueira automotiva Fomoco 9S65-9047-AA C013A 2490 – Aprox. 50 unid")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=HYPERLINK("https://leilaoonline.net/lote/detalhe/197481", "018")</f>
      </c>
      <c r="B26" s="4" t="s">
        <f>=HYPERLINK("https://leilaoonline.net/lote/detalhe/197481", " Válvula tipo borboleta Novacil - 02 unid")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250,00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=HYPERLINK("https://leilaoonline.net/lote/detalhe/197497", "019")</f>
      </c>
      <c r="B27" s="4" t="s">
        <f>=HYPERLINK("https://leilaoonline.net/lote/detalhe/197497", " Válvula de gaveta PN40/PN 32 -02 unid")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700,00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=HYPERLINK("https://leilaoonline.net/lote/detalhe/197476", "020")</f>
      </c>
      <c r="B28" s="4" t="s">
        <f>=HYPERLINK("https://leilaoonline.net/lote/detalhe/197476", " Válvula de gaveta PN40 /05C25 -02 unid")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650,00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=HYPERLINK("https://leilaoonline.net/lote/detalhe/197487", "021")</f>
      </c>
      <c r="B29" s="4" t="s">
        <f>=HYPERLINK("https://leilaoonline.net/lote/detalhe/197487", " Lote de placas Vicor sem componentes. Aprox. 250 unid")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=HYPERLINK("https://leilaoonline.net/lote/detalhe/197495", "022")</f>
      </c>
      <c r="B30" s="4" t="s">
        <f>=HYPERLINK("https://leilaoonline.net/lote/detalhe/197495", " Controle Toshiba cod SE-027 –Aprox. 30 unid")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=HYPERLINK("https://leilaoonline.net/lote/detalhe/197499", "023")</f>
      </c>
      <c r="B31" s="4" t="s">
        <f>=HYPERLINK("https://leilaoonline.net/lote/detalhe/197499", " Conector Ethernet RJ45 – Aprox. 200 unid")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=HYPERLINK("https://leilaoonline.net/lote/detalhe/197488", "024")</f>
      </c>
      <c r="B32" s="4" t="s">
        <f>=HYPERLINK("https://leilaoonline.net/lote/detalhe/197488", " Conector Ethernet RJ45 – Aprox. 200 unid")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=HYPERLINK("https://leilaoonline.net/lote/detalhe/197479", "025")</f>
      </c>
      <c r="B33" s="4" t="s">
        <f>=HYPERLINK("https://leilaoonline.net/lote/detalhe/197479", " Barramentos de Paineis / SCHNEIDER ELETRIC / EZB400W04 – 05 unid")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800,00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=HYPERLINK("https://leilaoonline.net/lote/detalhe/197482", "026")</f>
      </c>
      <c r="B34" s="4" t="s">
        <f>=HYPERLINK("https://leilaoonline.net/lote/detalhe/197482", " Barramentos de Paineis / SCHNEIDER ELETRIC / EZB250W08 – 05 unid")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800,00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=HYPERLINK("https://leilaoonline.net/lote/detalhe/197483", "027")</f>
      </c>
      <c r="B35" s="4" t="s">
        <f>=HYPERLINK("https://leilaoonline.net/lote/detalhe/197483", " Adaptador de tomada Quality Product – Aprox. 100 unid")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=HYPERLINK("https://leilaoonline.net/lote/detalhe/197489", "028")</f>
      </c>
      <c r="B36" s="4" t="s">
        <f>=HYPERLINK("https://leilaoonline.net/lote/detalhe/197489", " Adaptador de tomada Quality Product - Aprox. 100 unid")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=HYPERLINK("https://leilaoonline.net/lote/detalhe/197498", "029")</f>
      </c>
      <c r="B37" s="4" t="s">
        <f>=HYPERLINK("https://leilaoonline.net/lote/detalhe/197498", " 6 Pares de seta TVS N9321820 – 6 pares")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75,00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=HYPERLINK("https://leilaoonline.net/lote/detalhe/197491", "030")</f>
      </c>
      <c r="B38" s="4" t="s">
        <f>=HYPERLINK("https://leilaoonline.net/lote/detalhe/197491", " HP Hewlett packard Desigenjet 700 – 01 unid")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=HYPERLINK("https://leilaoonline.net/lote/detalhe/197501", "031")</f>
      </c>
      <c r="B39" s="4" t="s">
        <f>=HYPERLINK("https://leilaoonline.net/lote/detalhe/197501", " Lote de placas PN PH54G240NUBHB3SI-A sem componentes – Aprox. 980 unid")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450,00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=HYPERLINK("https://leilaoonline.net/lote/detalhe/197480", "032")</f>
      </c>
      <c r="B40" s="4" t="s">
        <f>=HYPERLINK("https://leilaoonline.net/lote/detalhe/197480", " Leitor Optico DV38-02-3 - 10 unid")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250,00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=HYPERLINK("https://leilaoonline.net/lote/detalhe/197486", "033")</f>
      </c>
      <c r="B41" s="4" t="s">
        <f>=HYPERLINK("https://leilaoonline.net/lote/detalhe/197486", " Leitor Optico DV38-02-3 - 10 unid")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250,00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=HYPERLINK("https://leilaoonline.net/lote/detalhe/197496", "034")</f>
      </c>
      <c r="B42" s="4" t="s">
        <f>=HYPERLINK("https://leilaoonline.net/lote/detalhe/197496", " Placa Eletrônica Janome 85850806 – 10 unid")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750,00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=HYPERLINK("https://leilaoonline.net/lote/detalhe/197490", "035")</f>
      </c>
      <c r="B43" s="4" t="s">
        <f>=HYPERLINK("https://leilaoonline.net/lote/detalhe/197490", " Placa Eletrônica Janome 85850806 – 10 unid")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750,00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=HYPERLINK("https://leilaoonline.net/lote/detalhe/197500", "036")</f>
      </c>
      <c r="B44" s="4" t="s">
        <f>=HYPERLINK("https://leilaoonline.net/lote/detalhe/197500", " Luminaria Tech Led cob 7W 3000k 2 Startec 9 unid")</f>
      </c>
      <c r="C44" s="4" t="inlineStr">
        <is>
          <t>Vendido</t>
        </is>
      </c>
      <c r="D44" s="4" t="inlineStr">
        <is>
          <t>1</t>
        </is>
      </c>
      <c r="E44" s="5" t="inlineStr">
        <is>
          <t>150,00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=HYPERLINK("https://leilaoonline.net/lote/detalhe/197502", "037")</f>
      </c>
      <c r="B45" s="4" t="s">
        <f>=HYPERLINK("https://leilaoonline.net/lote/detalhe/197502", " Válvula – 2 unid     no estado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=HYPERLINK("https://leilaoonline.net/lote/detalhe/197505", "038")</f>
      </c>
      <c r="B46" s="4" t="s">
        <f>=HYPERLINK("https://leilaoonline.net/lote/detalhe/197505", " Sobrelaminado de transferência térmica – aprox 20 rolos  no estado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=HYPERLINK("https://leilaoonline.net/lote/detalhe/197510", "039")</f>
      </c>
      <c r="B47" s="4" t="s">
        <f>=HYPERLINK("https://leilaoonline.net/lote/detalhe/197510", " Placas eletrônicas  C2675 – Aprox. 20 unid.  Sem uso.")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250,00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=HYPERLINK("https://leilaoonline.net/lote/detalhe/197503", "040")</f>
      </c>
      <c r="B48" s="4" t="s">
        <f>=HYPERLINK("https://leilaoonline.net/lote/detalhe/197503", " Compressores Embraco   no estado – 3 unid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600,00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=HYPERLINK("https://leilaoonline.net/lote/detalhe/197512", "041")</f>
      </c>
      <c r="B49" s="4" t="s">
        <f>=HYPERLINK("https://leilaoonline.net/lote/detalhe/197512", " Calhas com e sem lâmpadas no estado  – 7 unid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=HYPERLINK("https://leilaoonline.net/lote/detalhe/197506", "042")</f>
      </c>
      <c r="B50" s="4" t="s">
        <f>=HYPERLINK("https://leilaoonline.net/lote/detalhe/197506", " Adaptador de antena – Aprox. 500 unid")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=HYPERLINK("https://leilaoonline.net/lote/detalhe/197507", "043")</f>
      </c>
      <c r="B51" s="4" t="s">
        <f>=HYPERLINK("https://leilaoonline.net/lote/detalhe/197507", " Porcas – Aprox. 20 mil unid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450,00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=HYPERLINK("https://leilaoonline.net/lote/detalhe/197504", "044")</f>
      </c>
      <c r="B52" s="4" t="s">
        <f>=HYPERLINK("https://leilaoonline.net/lote/detalhe/197504", " Motores Leroy Somer  - 02 unid no estado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=HYPERLINK("https://leilaoonline.net/lote/detalhe/197508", "045")</f>
      </c>
      <c r="B53" s="4" t="s">
        <f>=HYPERLINK("https://leilaoonline.net/lote/detalhe/197508", " Paralama club car/ carrinho de golfe  - Aprox. 15 unid.")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350,00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=HYPERLINK("https://leilaoonline.net/lote/detalhe/197509", "046")</f>
      </c>
      <c r="B54" s="4" t="s">
        <f>=HYPERLINK("https://leilaoonline.net/lote/detalhe/197509", " Peças para nobreak – aprox 40 peças")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250,00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=HYPERLINK("https://leilaoonline.net/lote/detalhe/197525", "048")</f>
      </c>
      <c r="B55" s="4" t="s">
        <f>=HYPERLINK("https://leilaoonline.net/lote/detalhe/197525", " Motor CE 220/380V  -01 unid. Motor Elektrin SH71/2A  - 01 unid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650,00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=HYPERLINK("https://leilaoonline.net/lote/detalhe/197537", "049")</f>
      </c>
      <c r="B56" s="4" t="s">
        <f>=HYPERLINK("https://leilaoonline.net/lote/detalhe/197537", " Juntas  - Aprox. 1.200 unid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350,00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=HYPERLINK("https://leilaoonline.net/lote/detalhe/197514", "050")</f>
      </c>
      <c r="B57" s="4" t="s">
        <f>=HYPERLINK("https://leilaoonline.net/lote/detalhe/197514", " Thermal Dynamics consumíveis diversos  - Aprox. 200 peças")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2.500,00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=HYPERLINK("https://leilaoonline.net/lote/detalhe/197535", "051")</f>
      </c>
      <c r="B58" s="4" t="s">
        <f>=HYPERLINK("https://leilaoonline.net/lote/detalhe/197535", " Porcas – Aprox. 20 mil unid")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=HYPERLINK("https://leilaoonline.net/lote/detalhe/197519", "052")</f>
      </c>
      <c r="B59" s="4" t="s">
        <f>=HYPERLINK("https://leilaoonline.net/lote/detalhe/197519", " Regitar modelo Ft002 / Ft005. Aprox. 90 unid ")</f>
      </c>
      <c r="C59" s="4" t="inlineStr">
        <is>
          <t>Vendido</t>
        </is>
      </c>
      <c r="D59" s="4" t="inlineStr">
        <is>
          <t>2</t>
        </is>
      </c>
      <c r="E59" s="5" t="inlineStr">
        <is>
          <t>500,00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=HYPERLINK("https://leilaoonline.net/lote/detalhe/197536", "053")</f>
      </c>
      <c r="B60" s="4" t="s">
        <f>=HYPERLINK("https://leilaoonline.net/lote/detalhe/197536", " Pneu Kingstone AT25X11.0/12  - 01 unid. Sem uso.")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=HYPERLINK("https://leilaoonline.net/lote/detalhe/197540", "054")</f>
      </c>
      <c r="B61" s="4" t="s">
        <f>=HYPERLINK("https://leilaoonline.net/lote/detalhe/197540", " Peças Cat  5 peças total. Chicote eletrico cat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1.750,00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=HYPERLINK("https://leilaoonline.net/lote/detalhe/197531", "055")</f>
      </c>
      <c r="B62" s="4" t="s">
        <f>=HYPERLINK("https://leilaoonline.net/lote/detalhe/197531", " C.E.I.M conversor de ondas quadradas -6 peças total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1.500,00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=HYPERLINK("https://leilaoonline.net/lote/detalhe/197529", "056")</f>
      </c>
      <c r="B63" s="4" t="s">
        <f>=HYPERLINK("https://leilaoonline.net/lote/detalhe/197529", " Flanges diversas  – 120 peças aprox  no estado 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1.750,00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=HYPERLINK("https://leilaoonline.net/lote/detalhe/197526", "057")</f>
      </c>
      <c r="B64" s="4" t="s">
        <f>=HYPERLINK("https://leilaoonline.net/lote/detalhe/197526", " Flanges diversas  – 100 peças aprox  no estado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1.750,00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=HYPERLINK("https://leilaoonline.net/lote/detalhe/197515", "058")</f>
      </c>
      <c r="B65" s="4" t="s">
        <f>=HYPERLINK("https://leilaoonline.net/lote/detalhe/197515", " Flanges duplas  - 15 peças aprox  no estado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750,00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=HYPERLINK("https://leilaoonline.net/lote/detalhe/197513", "059")</f>
      </c>
      <c r="B66" s="4" t="s">
        <f>=HYPERLINK("https://leilaoonline.net/lote/detalhe/197513", " Aparentemente cabeçote com engrenagem – aprox 6 unid. Conforme lote exposto.")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650,00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=HYPERLINK("https://leilaoonline.net/lote/detalhe/197556", "060")</f>
      </c>
      <c r="B67" s="4" t="s">
        <f>=HYPERLINK("https://leilaoonline.net/lote/detalhe/197556", " Tampa externa veiculo GM  - 6 unid")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150,00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=HYPERLINK("https://leilaoonline.net/lote/detalhe/197516", "061")</f>
      </c>
      <c r="B68" s="4" t="s">
        <f>=HYPERLINK("https://leilaoonline.net/lote/detalhe/197516", " Peças automotivas contendo alavanca de marcha – 2 unid e 8 peças sobressalentes  - total 10 peças")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650,00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=HYPERLINK("https://leilaoonline.net/lote/detalhe/197528", "062")</f>
      </c>
      <c r="B69" s="4" t="s">
        <f>=HYPERLINK("https://leilaoonline.net/lote/detalhe/197528", " Thordon modelo F361050181 – SXL  BRG  - aprox  4 peças")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350,00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=HYPERLINK("https://leilaoonline.net/lote/detalhe/197533", "063")</f>
      </c>
      <c r="B70" s="4" t="s">
        <f>=HYPERLINK("https://leilaoonline.net/lote/detalhe/197533", " Caximbo para vela diversos – aprox 300 peças")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800,00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=HYPERLINK("https://leilaoonline.net/lote/detalhe/197527", "064")</f>
      </c>
      <c r="B71" s="4" t="s">
        <f>=HYPERLINK("https://leilaoonline.net/lote/detalhe/197527", " Induzido – aprox 20 peças")</f>
      </c>
      <c r="C71" s="4" t="inlineStr">
        <is>
          <t>Vendido</t>
        </is>
      </c>
      <c r="D71" s="4" t="inlineStr">
        <is>
          <t>1</t>
        </is>
      </c>
      <c r="E71" s="5" t="inlineStr">
        <is>
          <t>150,00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=HYPERLINK("https://leilaoonline.net/lote/detalhe/197552", "065")</f>
      </c>
      <c r="B72" s="4" t="s">
        <f>=HYPERLINK("https://leilaoonline.net/lote/detalhe/197552", " Subconjunto do carregador de bateria  modelo 151X1233DD01SA01   - 7 unid 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2.500,00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=HYPERLINK("https://leilaoonline.net/lote/detalhe/197538", "066")</f>
      </c>
      <c r="B73" s="4" t="s">
        <f>=HYPERLINK("https://leilaoonline.net/lote/detalhe/197538", " Acabamento de bolsas / sapatos / cintos e outros  - aprox 1.000 peças")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=HYPERLINK("https://leilaoonline.net/lote/detalhe/197560", "067")</f>
      </c>
      <c r="B74" s="4" t="s">
        <f>=HYPERLINK("https://leilaoonline.net/lote/detalhe/197560", " Peças de ar condicionado no estado – aprox 20 unid")</f>
      </c>
      <c r="C74" s="4" t="inlineStr">
        <is>
          <t>Vendido</t>
        </is>
      </c>
      <c r="D74" s="4" t="inlineStr">
        <is>
          <t>1</t>
        </is>
      </c>
      <c r="E74" s="5" t="inlineStr">
        <is>
          <t>125,00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=HYPERLINK("https://leilaoonline.net/lote/detalhe/197530", "068")</f>
      </c>
      <c r="B75" s="4" t="s">
        <f>=HYPERLINK("https://leilaoonline.net/lote/detalhe/197530", " Placas para DVD – 40 unid aprox 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=HYPERLINK("https://leilaoonline.net/lote/detalhe/197511", "069")</f>
      </c>
      <c r="B76" s="4" t="s">
        <f>=HYPERLINK("https://leilaoonline.net/lote/detalhe/197511", " Tampa com placa eletrônica Van derlande  mod 0938009  - Aprox. 20 unid  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150,00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=HYPERLINK("https://leilaoonline.net/lote/detalhe/197549", "070")</f>
      </c>
      <c r="B77" s="4" t="s">
        <f>=HYPERLINK("https://leilaoonline.net/lote/detalhe/197549", " Allen Bradley diversos – aprox 40 unid ")</f>
      </c>
      <c r="C77" s="4" t="inlineStr">
        <is>
          <t>Vendido</t>
        </is>
      </c>
      <c r="D77" s="4" t="inlineStr">
        <is>
          <t>2</t>
        </is>
      </c>
      <c r="E77" s="5" t="inlineStr">
        <is>
          <t>750,00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=HYPERLINK("https://leilaoonline.net/lote/detalhe/197532", "071")</f>
      </c>
      <c r="B78" s="4" t="s">
        <f>=HYPERLINK("https://leilaoonline.net/lote/detalhe/197532", " Materias elétricos aprox 100 peças ")</f>
      </c>
      <c r="C78" s="4" t="inlineStr">
        <is>
          <t>Não vendido</t>
        </is>
      </c>
      <c r="D78" s="4" t="inlineStr">
        <is>
          <t>1</t>
        </is>
      </c>
      <c r="E78" s="5" t="inlineStr">
        <is>
          <t>1.000,00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=HYPERLINK("https://leilaoonline.net/lote/detalhe/197542", "072")</f>
      </c>
      <c r="B79" s="4" t="s">
        <f>=HYPERLINK("https://leilaoonline.net/lote/detalhe/197542", " Cabos usado em celular modelo GPG M2510 – 40 unid 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=HYPERLINK("https://leilaoonline.net/lote/detalhe/197522", "073")</f>
      </c>
      <c r="B80" s="4" t="s">
        <f>=HYPERLINK("https://leilaoonline.net/lote/detalhe/197522", " Botão  - aprox  90 unid 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=HYPERLINK("https://leilaoonline.net/lote/detalhe/197543", "074")</f>
      </c>
      <c r="B81" s="4" t="s">
        <f>=HYPERLINK("https://leilaoonline.net/lote/detalhe/197543", " Peças aparentemente usada em corpo de válvula de cabeçote -  aprox 30 unid. Conforme lote exposto.")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500,00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=HYPERLINK("https://leilaoonline.net/lote/detalhe/197523", "075")</f>
      </c>
      <c r="B82" s="4" t="s">
        <f>=HYPERLINK("https://leilaoonline.net/lote/detalhe/197523", " Correias diversas – aprox 30 peças")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1.000,00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=HYPERLINK("https://leilaoonline.net/lote/detalhe/197524", "076")</f>
      </c>
      <c r="B83" s="4" t="s">
        <f>=HYPERLINK("https://leilaoonline.net/lote/detalhe/197524", " Chave de seta moto antiga  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150,00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=HYPERLINK("https://leilaoonline.net/lote/detalhe/197534", "078")</f>
      </c>
      <c r="B84" s="4" t="s">
        <f>=HYPERLINK("https://leilaoonline.net/lote/detalhe/197534", " Caixa de exaustor Camfil n° B625550-033  obs: sem motor   - 01 unid 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=HYPERLINK("https://leilaoonline.net/lote/detalhe/197520", "079")</f>
      </c>
      <c r="B85" s="4" t="s">
        <f>=HYPERLINK("https://leilaoonline.net/lote/detalhe/197520", " Molas – aprox.  4 mil unid 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250,00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=HYPERLINK("https://leilaoonline.net/lote/detalhe/197521", "080")</f>
      </c>
      <c r="B86" s="4" t="s">
        <f>=HYPERLINK("https://leilaoonline.net/lote/detalhe/197521", " Miolo de moto antiga – 10 unid 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150,00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=HYPERLINK("https://leilaoonline.net/lote/detalhe/197555", "081")</f>
      </c>
      <c r="B87" s="4" t="s">
        <f>=HYPERLINK("https://leilaoonline.net/lote/detalhe/197555", " Fontes diversas – aprox 40 unid 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150,00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=HYPERLINK("https://leilaoonline.net/lote/detalhe/197559", "082")</f>
      </c>
      <c r="B88" s="4" t="s">
        <f>=HYPERLINK("https://leilaoonline.net/lote/detalhe/197559", " Peças para carrinho de golfe modelo AM1188, Am807, P550012, L26150S. Aprox  15 peças 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600,00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=HYPERLINK("https://leilaoonline.net/lote/detalhe/197546", "083")</f>
      </c>
      <c r="B89" s="4" t="s">
        <f>=HYPERLINK("https://leilaoonline.net/lote/detalhe/197546", " Motor no estado – 2 unid. Marca GRI modelo 12583-343")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300,00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=HYPERLINK("https://leilaoonline.net/lote/detalhe/197553", "084")</f>
      </c>
      <c r="B90" s="4" t="s">
        <f>=HYPERLINK("https://leilaoonline.net/lote/detalhe/197553", " Motores ABB  - 02 unid 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1.300,00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=HYPERLINK("https://leilaoonline.net/lote/detalhe/197539", "085")</f>
      </c>
      <c r="B91" s="4" t="s">
        <f>=HYPERLINK("https://leilaoonline.net/lote/detalhe/197539", " Motor ABB  - 01 unid 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1.250,00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=HYPERLINK("https://leilaoonline.net/lote/detalhe/197547", "086")</f>
      </c>
      <c r="B92" s="4" t="s">
        <f>=HYPERLINK("https://leilaoonline.net/lote/detalhe/197547", " Motor ABB – 01 unid 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1.550,00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=HYPERLINK("https://leilaoonline.net/lote/detalhe/197541", "087")</f>
      </c>
      <c r="B93" s="4" t="s">
        <f>=HYPERLINK("https://leilaoonline.net/lote/detalhe/197541", " Peças Putaway label – aprox  250 unid")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500,00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=HYPERLINK("https://leilaoonline.net/lote/detalhe/197544", "088")</f>
      </c>
      <c r="B94" s="4" t="s">
        <f>=HYPERLINK("https://leilaoonline.net/lote/detalhe/197544", " Trocador de calor / radiador  - 01 unid  no estado  ")</f>
      </c>
      <c r="C94" s="4" t="inlineStr">
        <is>
          <t>Vendido</t>
        </is>
      </c>
      <c r="D94" s="4" t="inlineStr">
        <is>
          <t>1</t>
        </is>
      </c>
      <c r="E94" s="5" t="inlineStr">
        <is>
          <t>200,00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=HYPERLINK("https://leilaoonline.net/lote/detalhe/197545", "089")</f>
      </c>
      <c r="B95" s="4" t="s">
        <f>=HYPERLINK("https://leilaoonline.net/lote/detalhe/197545", " Daihatsu – aprox 20 unid 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750,00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=HYPERLINK("https://leilaoonline.net/lote/detalhe/197554", "090")</f>
      </c>
      <c r="B96" s="4" t="s">
        <f>=HYPERLINK("https://leilaoonline.net/lote/detalhe/197554", " Polia do virabrequim volvo FH – modelo 20799474 – 3 unid. Sem uso.")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600,00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=HYPERLINK("https://leilaoonline.net/lote/detalhe/197550", "091")</f>
      </c>
      <c r="B97" s="4" t="s">
        <f>=HYPERLINK("https://leilaoonline.net/lote/detalhe/197550", " Escapamento de moto – 01 unid 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=HYPERLINK("https://leilaoonline.net/lote/detalhe/197557", "092")</f>
      </c>
      <c r="B98" s="4" t="s">
        <f>=HYPERLINK("https://leilaoonline.net/lote/detalhe/197557", " Marcador de combustível Agro line. Aprox. 12 peças")</f>
      </c>
      <c r="C98" s="4" t="inlineStr">
        <is>
          <t>Vendido</t>
        </is>
      </c>
      <c r="D98" s="4" t="inlineStr">
        <is>
          <t>2</t>
        </is>
      </c>
      <c r="E98" s="5" t="inlineStr">
        <is>
          <t>325,00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=HYPERLINK("https://leilaoonline.net/lote/detalhe/197517", "093")</f>
      </c>
      <c r="B99" s="4" t="s">
        <f>=HYPERLINK("https://leilaoonline.net/lote/detalhe/197517", " Escapamentos – 02 unid. Ponteiras – 02 unid 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600,00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=HYPERLINK("https://leilaoonline.net/lote/detalhe/197558", "094")</f>
      </c>
      <c r="B100" s="4" t="s">
        <f>=HYPERLINK("https://leilaoonline.net/lote/detalhe/197558", " Pneu com roda – 01 unid   no estado. Provavelmente agrícola. Conforme lote exposto.")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400,00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=HYPERLINK("https://leilaoonline.net/lote/detalhe/197551", "095")</f>
      </c>
      <c r="B101" s="4" t="s">
        <f>=HYPERLINK("https://leilaoonline.net/lote/detalhe/197551", " Conexões – aprox 200 unid")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500,00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=HYPERLINK("https://leilaoonline.net/lote/detalhe/197548", "096")</f>
      </c>
      <c r="B102" s="4" t="s">
        <f>=HYPERLINK("https://leilaoonline.net/lote/detalhe/197548", " Óculos preto colorido marca Bear Stuff  - Aprox. 250 unid 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250,00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=HYPERLINK("https://leilaoonline.net/lote/detalhe/197561", "097")</f>
      </c>
      <c r="B103" s="4" t="s">
        <f>=HYPERLINK("https://leilaoonline.net/lote/detalhe/197561", " Basitek  cod 157257-1  - 8 peças sem uso")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800,00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=HYPERLINK("https://leilaoonline.net/lote/detalhe/197567", "098")</f>
      </c>
      <c r="B104" s="4" t="s">
        <f>=HYPERLINK("https://leilaoonline.net/lote/detalhe/197567", " Coletor de admissão Apache  - Aprox. 50 unid 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250,00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=HYPERLINK("https://leilaoonline.net/lote/detalhe/197568", "099")</f>
      </c>
      <c r="B105" s="4" t="s">
        <f>=HYPERLINK("https://leilaoonline.net/lote/detalhe/197568", " Conexões pneumáticas  - aprox 350 unid 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1.000,00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=HYPERLINK("https://leilaoonline.net/lote/detalhe/197565", "100")</f>
      </c>
      <c r="B106" s="4" t="s">
        <f>=HYPERLINK("https://leilaoonline.net/lote/detalhe/197565", " Resistências para encubadora – 6 unid 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200,00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=HYPERLINK("https://leilaoonline.net/lote/detalhe/197562", "101")</f>
      </c>
      <c r="B107" s="4" t="s">
        <f>=HYPERLINK("https://leilaoonline.net/lote/detalhe/197562", " Lote Mercedes – 6 unid aprox")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500,00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=HYPERLINK("https://leilaoonline.net/lote/detalhe/197566", "102")</f>
      </c>
      <c r="B108" s="4" t="s">
        <f>=HYPERLINK("https://leilaoonline.net/lote/detalhe/197566", " Peças diversas para  equip. Eólicos GE – aprox 220 unid sem uso")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4.000,00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=HYPERLINK("https://leilaoonline.net/lote/detalhe/197563", "103")</f>
      </c>
      <c r="B109" s="4" t="s">
        <f>=HYPERLINK("https://leilaoonline.net/lote/detalhe/197563", " Painel GM – 6 unid 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750,00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=HYPERLINK("https://leilaoonline.net/lote/detalhe/197569", "104")</f>
      </c>
      <c r="B110" s="4" t="s">
        <f>=HYPERLINK("https://leilaoonline.net/lote/detalhe/197569", " Livro Textbook of Pediatric Infectious Diseases  - kit volume 1 e 2 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300,00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=HYPERLINK("https://leilaoonline.net/lote/detalhe/197564", "105")</f>
      </c>
      <c r="B111" s="4" t="s">
        <f>=HYPERLINK("https://leilaoonline.net/lote/detalhe/197564", " Livro Textbook of Pediatric Infectious Diseases  - kit volume 1 e 2 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300,00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=HYPERLINK("https://leilaoonline.net/lote/detalhe/197570", "106")</f>
      </c>
      <c r="B112" s="4" t="s">
        <f>=HYPERLINK("https://leilaoonline.net/lote/detalhe/197570", " Livro Textbook of Pediatric Infectious Diseases  - kit volume 1 e 2 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300,00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=HYPERLINK("https://leilaoonline.net/lote/detalhe/197571", "107")</f>
      </c>
      <c r="B113" s="4" t="s">
        <f>=HYPERLINK("https://leilaoonline.net/lote/detalhe/197571", " Livros Nanocosmetics And Nanomedicines -  5 unid 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500,00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=HYPERLINK("https://leilaoonline.net/lote/detalhe/197572", "108")</f>
      </c>
      <c r="B114" s="4" t="s">
        <f>=HYPERLINK("https://leilaoonline.net/lote/detalhe/197572", " Lost Constellations  - 5 unid 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150,00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=HYPERLINK("https://leilaoonline.net/lote/detalhe/197573", "109")</f>
      </c>
      <c r="B115" s="4" t="s">
        <f>=HYPERLINK("https://leilaoonline.net/lote/detalhe/197573", " Peças para bombas gouds – aprox 15 unid 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1.000,00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=HYPERLINK("https://leilaoonline.net/lote/detalhe/197574", "110")</f>
      </c>
      <c r="B116" s="4" t="s">
        <f>=HYPERLINK("https://leilaoonline.net/lote/detalhe/197574", " Livros Nanocosmetics And Nanomedicines -  5 unid 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500,00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=HYPERLINK("https://leilaoonline.net/lote/detalhe/197575", "111")</f>
      </c>
      <c r="B117" s="4" t="s">
        <f>=HYPERLINK("https://leilaoonline.net/lote/detalhe/197575", " Lost Constellations  - 5 unid 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150,00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=HYPERLINK("https://leilaoonline.net/lote/detalhe/197577", "112")</f>
      </c>
      <c r="B118" s="4" t="s">
        <f>=HYPERLINK("https://leilaoonline.net/lote/detalhe/197577", " Abraçadeira de inox tipo tucho novas  – 50 unid aprox 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700,00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=HYPERLINK("https://leilaoonline.net/lote/detalhe/197576", "113")</f>
      </c>
      <c r="B119" s="4" t="s">
        <f>=HYPERLINK("https://leilaoonline.net/lote/detalhe/197576", " Eaton Conjunto de vedação de pistão 6643TTVEJ – aprox 50 unid 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750,00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=HYPERLINK("https://leilaoonline.net/lote/detalhe/197579", "114")</f>
      </c>
      <c r="B120" s="4" t="s">
        <f>=HYPERLINK("https://leilaoonline.net/lote/detalhe/197579", " Clip de metal para pias – Aprox. 500 unid 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200,00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=HYPERLINK("https://leilaoonline.net/lote/detalhe/197580", "115")</f>
      </c>
      <c r="B121" s="4" t="s">
        <f>=HYPERLINK("https://leilaoonline.net/lote/detalhe/197580", " Clip de metal para pias – Aprox. 500 unid 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200,00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=HYPERLINK("https://leilaoonline.net/lote/detalhe/197578", "116")</f>
      </c>
      <c r="B122" s="4" t="s">
        <f>=HYPERLINK("https://leilaoonline.net/lote/detalhe/197578", " Clip de metal para pias – Aprox. 500 unid 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200,00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=HYPERLINK("https://leilaoonline.net/lote/detalhe/197583", "117")</f>
      </c>
      <c r="B123" s="4" t="s">
        <f>=HYPERLINK("https://leilaoonline.net/lote/detalhe/197583", " Anel Kapco Nas1812-5ª – Aprox. 50 unid 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150,00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=HYPERLINK("https://leilaoonline.net/lote/detalhe/197581", "118")</f>
      </c>
      <c r="B124" s="4" t="s">
        <f>=HYPERLINK("https://leilaoonline.net/lote/detalhe/197581", " Filtrol Modelo Bu-100  sem uso – 02 unid 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1.000,00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=HYPERLINK("https://leilaoonline.net/lote/detalhe/197582", "119")</f>
      </c>
      <c r="B125" s="4" t="s">
        <f>=HYPERLINK("https://leilaoonline.net/lote/detalhe/197582", " Válvula reguladora Airtac  no estado - 01 unid 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200,00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=HYPERLINK("https://leilaoonline.net/lote/detalhe/197586", "120")</f>
      </c>
      <c r="B126" s="4" t="s">
        <f>=HYPERLINK("https://leilaoonline.net/lote/detalhe/197586", " Lote de peças KD Ingenieurtechnik – aprox 1.000 unid 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1.250,00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=HYPERLINK("https://leilaoonline.net/lote/detalhe/197584", "121")</f>
      </c>
      <c r="B127" s="4" t="s">
        <f>=HYPERLINK("https://leilaoonline.net/lote/detalhe/197584", " Peça WEISS  modelo ST05 15212 com motor Gergii kobold 346 -01 unid 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2.500,00</t>
        </is>
      </c>
      <c r="F127" s="4" t="inlineStr">
        <is>
          <t>100.00</t>
        </is>
      </c>
    </row>
    <row collapsed="false" customFormat="false" customHeight="false" hidden="false" ht="12.1" outlineLevel="0" r="128">
      <c r="A128" s="5" t="s">
        <f>=HYPERLINK("https://leilaoonline.net/lote/detalhe/197590", "123")</f>
      </c>
      <c r="B128" s="4" t="s">
        <f>=HYPERLINK("https://leilaoonline.net/lote/detalhe/197590", " CARTUCHO MIMAKI E EPSON – APROX 19 UNID NO ESTADO")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500,00</t>
        </is>
      </c>
      <c r="F128" s="4" t="inlineStr">
        <is>
          <t>100.00</t>
        </is>
      </c>
    </row>
    <row collapsed="false" customFormat="false" customHeight="false" hidden="false" ht="12.1" outlineLevel="0" r="129">
      <c r="A129" s="5" t="s">
        <f>=HYPERLINK("https://leilaoonline.net/lote/detalhe/197588", "124")</f>
      </c>
      <c r="B129" s="4" t="s">
        <f>=HYPERLINK("https://leilaoonline.net/lote/detalhe/197588", " ANALISADOR DE GASES GAS DATA LMSXI NO ESTADO – 01 UNID")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1.000,00</t>
        </is>
      </c>
      <c r="F129" s="4" t="inlineStr">
        <is>
          <t>100.00</t>
        </is>
      </c>
    </row>
    <row collapsed="false" customFormat="false" customHeight="false" hidden="false" ht="12.1" outlineLevel="0" r="130">
      <c r="A130" s="5" t="s">
        <f>=HYPERLINK("https://leilaoonline.net/lote/detalhe/197585", "125")</f>
      </c>
      <c r="B130" s="4" t="s">
        <f>=HYPERLINK("https://leilaoonline.net/lote/detalhe/197585", " FONTE ASTEC AA22780 RS5 NO ESTADO – 4 UNID")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400,00</t>
        </is>
      </c>
      <c r="F130" s="4" t="inlineStr">
        <is>
          <t>100.00</t>
        </is>
      </c>
    </row>
    <row collapsed="false" customFormat="false" customHeight="false" hidden="false" ht="12.1" outlineLevel="0" r="131">
      <c r="A131" s="5" t="s">
        <f>=HYPERLINK("https://leilaoonline.net/lote/detalhe/197591", "126")</f>
      </c>
      <c r="B131" s="4" t="s">
        <f>=HYPERLINK("https://leilaoonline.net/lote/detalhe/197591", " PLACAS FAX OPTION TYPE 5001 RICOH SEM USO – 02 UNID")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550,00</t>
        </is>
      </c>
      <c r="F131" s="4" t="inlineStr">
        <is>
          <t>100.00</t>
        </is>
      </c>
    </row>
    <row collapsed="false" customFormat="false" customHeight="false" hidden="false" ht="12.1" outlineLevel="0" r="132">
      <c r="A132" s="5" t="s">
        <f>=HYPERLINK("https://leilaoonline.net/lote/detalhe/197587", "127")</f>
      </c>
      <c r="B132" s="4" t="s">
        <f>=HYPERLINK("https://leilaoonline.net/lote/detalhe/197587", " SIEMENS MODELO 3RA1110-0JD15-1BB4 SEM USO – 05 UNID")</f>
      </c>
      <c r="C132" s="4" t="inlineStr">
        <is>
          <t>Vendido</t>
        </is>
      </c>
      <c r="D132" s="4" t="inlineStr">
        <is>
          <t>2</t>
        </is>
      </c>
      <c r="E132" s="5" t="inlineStr">
        <is>
          <t>700,00</t>
        </is>
      </c>
      <c r="F132" s="4" t="inlineStr">
        <is>
          <t>100.00</t>
        </is>
      </c>
    </row>
    <row collapsed="false" customFormat="false" customHeight="false" hidden="false" ht="12.1" outlineLevel="0" r="133">
      <c r="A133" s="5" t="s">
        <f>=HYPERLINK("https://leilaoonline.net/lote/detalhe/197589", "128")</f>
      </c>
      <c r="B133" s="4" t="s">
        <f>=HYPERLINK("https://leilaoonline.net/lote/detalhe/197589", " EQUIPAMENTO NERA MODELO 77000348/FU18AAA-31UA NO ESTADO – 01 UNID")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1.250,00</t>
        </is>
      </c>
      <c r="F133" s="4" t="inlineStr">
        <is>
          <t>100.00</t>
        </is>
      </c>
    </row>
    <row collapsed="false" customFormat="false" customHeight="false" hidden="false" ht="12.1" outlineLevel="0" r="134">
      <c r="A134" s="5" t="s">
        <f>=HYPERLINK("https://leilaoonline.net/lote/detalhe/197592", "129")</f>
      </c>
      <c r="B134" s="4" t="s">
        <f>=HYPERLINK("https://leilaoonline.net/lote/detalhe/197592", " ANTENA SENAOSN-8908 NO ESTADO – 03 UNID")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250,00</t>
        </is>
      </c>
      <c r="F134" s="4" t="inlineStr">
        <is>
          <t>100.00</t>
        </is>
      </c>
    </row>
    <row collapsed="false" customFormat="false" customHeight="false" hidden="false" ht="12.1" outlineLevel="0" r="135">
      <c r="A135" s="5" t="s">
        <f>=HYPERLINK("https://leilaoonline.net/lote/detalhe/197597", "130")</f>
      </c>
      <c r="B135" s="4" t="s">
        <f>=HYPERLINK("https://leilaoonline.net/lote/detalhe/197597", " SEQUENCIADOR DE CAMERA – 2 UNID E 3 MODEM NO ESTADO – TOTAL 5 PEÇAS")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125,00</t>
        </is>
      </c>
      <c r="F135" s="4" t="inlineStr">
        <is>
          <t>100.00</t>
        </is>
      </c>
    </row>
    <row collapsed="false" customFormat="false" customHeight="false" hidden="false" ht="12.1" outlineLevel="0" r="136">
      <c r="A136" s="5" t="s">
        <f>=HYPERLINK("https://leilaoonline.net/lote/detalhe/197596", "131")</f>
      </c>
      <c r="B136" s="4" t="s">
        <f>=HYPERLINK("https://leilaoonline.net/lote/detalhe/197596", " PEÇAS DE TUBULAÇÃO JACOB NOVAS – 21 UNID APROX")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2.500,00</t>
        </is>
      </c>
      <c r="F136" s="4" t="inlineStr">
        <is>
          <t>100.00</t>
        </is>
      </c>
    </row>
    <row collapsed="false" customFormat="false" customHeight="false" hidden="false" ht="12.1" outlineLevel="0" r="137">
      <c r="A137" s="5" t="s">
        <f>=HYPERLINK("https://leilaoonline.net/lote/detalhe/197593", "132")</f>
      </c>
      <c r="B137" s="4" t="s">
        <f>=HYPERLINK("https://leilaoonline.net/lote/detalhe/197593", " PEÇAS PARA MAQUINAS IBM, XEROX, CANON – MUITAS PEÇAS")</f>
      </c>
      <c r="C137" s="4" t="inlineStr">
        <is>
          <t>Vendido</t>
        </is>
      </c>
      <c r="D137" s="4" t="inlineStr">
        <is>
          <t>1</t>
        </is>
      </c>
      <c r="E137" s="5" t="inlineStr">
        <is>
          <t>1.250,00</t>
        </is>
      </c>
      <c r="F137" s="4" t="inlineStr">
        <is>
          <t>100.00</t>
        </is>
      </c>
    </row>
    <row collapsed="false" customFormat="false" customHeight="false" hidden="false" ht="12.1" outlineLevel="0" r="138">
      <c r="A138" s="5" t="s">
        <f>=HYPERLINK("https://leilaoonline.net/lote/detalhe/197595", "133")</f>
      </c>
      <c r="B138" s="4" t="s">
        <f>=HYPERLINK("https://leilaoonline.net/lote/detalhe/197595", " FILTROL MODELO BU 400 PRODUTO SEM USO – 01 UNID CONJUNTO")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2.750,00</t>
        </is>
      </c>
      <c r="F138" s="4" t="inlineStr">
        <is>
          <t>100.00</t>
        </is>
      </c>
    </row>
    <row collapsed="false" customFormat="false" customHeight="false" hidden="false" ht="12.1" outlineLevel="0" r="139">
      <c r="A139" s="5" t="s">
        <f>=HYPERLINK("https://leilaoonline.net/lote/detalhe/197599", "134")</f>
      </c>
      <c r="B139" s="4" t="s">
        <f>=HYPERLINK("https://leilaoonline.net/lote/detalhe/197599", " PEÇAS MARCA SHURFLO PRODUTO SEM USO – QUANT. CONFORME LOTE EXPOSTO")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2.000,00</t>
        </is>
      </c>
      <c r="F139" s="4" t="inlineStr">
        <is>
          <t>100.00</t>
        </is>
      </c>
    </row>
    <row collapsed="false" customFormat="false" customHeight="false" hidden="false" ht="12.1" outlineLevel="0" r="140">
      <c r="A140" s="5" t="s">
        <f>=HYPERLINK("https://leilaoonline.net/lote/detalhe/197594", "135")</f>
      </c>
      <c r="B140" s="4" t="s">
        <f>=HYPERLINK("https://leilaoonline.net/lote/detalhe/197594", " PEÇAS PARA EQUIP AGRICOLA SEM USO – 02 UNID")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750,00</t>
        </is>
      </c>
      <c r="F140" s="4" t="inlineStr">
        <is>
          <t>100.00</t>
        </is>
      </c>
    </row>
    <row collapsed="false" customFormat="false" customHeight="false" hidden="false" ht="12.1" outlineLevel="0" r="141">
      <c r="A141" s="5" t="s">
        <f>=HYPERLINK("https://leilaoonline.net/lote/detalhe/197598", "136")</f>
      </c>
      <c r="B141" s="4" t="s">
        <f>=HYPERLINK("https://leilaoonline.net/lote/detalhe/197598", " PEÇAS SHARP – UNID DE PROCESSO. NO ESTADO – 04 UNID")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500,00</t>
        </is>
      </c>
      <c r="F141" s="4" t="inlineStr">
        <is>
          <t>100.00</t>
        </is>
      </c>
    </row>
    <row collapsed="false" customFormat="false" customHeight="false" hidden="false" ht="12.1" outlineLevel="0" r="142">
      <c r="A142" s="5" t="s">
        <f>=HYPERLINK("https://leilaoonline.net/lote/detalhe/197600", "137")</f>
      </c>
      <c r="B142" s="4" t="s">
        <f>=HYPERLINK("https://leilaoonline.net/lote/detalhe/197600", " PEÇAS PARA MAQUINAS KONICA,MINOLTA,SHARP E OUTRAS SEM USO – QUANT. CONFORME LOTE EXPOSTO.")</f>
      </c>
      <c r="C142" s="4" t="inlineStr">
        <is>
          <t>Vendido</t>
        </is>
      </c>
      <c r="D142" s="4" t="inlineStr">
        <is>
          <t>1</t>
        </is>
      </c>
      <c r="E142" s="5" t="inlineStr">
        <is>
          <t>1.500,00</t>
        </is>
      </c>
      <c r="F142" s="4" t="inlineStr">
        <is>
          <t>100.00</t>
        </is>
      </c>
    </row>
    <row collapsed="false" customFormat="false" customHeight="false" hidden="false" ht="12.1" outlineLevel="0" r="143">
      <c r="A143" s="5" t="s">
        <f>=HYPERLINK("https://leilaoonline.net/lote/detalhe/197610", "138")</f>
      </c>
      <c r="B143" s="4" t="s">
        <f>=HYPERLINK("https://leilaoonline.net/lote/detalhe/197610", " Fontes no estado – 10 unid")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450,00</t>
        </is>
      </c>
      <c r="F143" s="4" t="inlineStr">
        <is>
          <t>100.00</t>
        </is>
      </c>
    </row>
    <row collapsed="false" customFormat="false" customHeight="false" hidden="false" ht="12.1" outlineLevel="0" r="144">
      <c r="A144" s="5" t="s">
        <f>=HYPERLINK("https://leilaoonline.net/lote/detalhe/197605", "139")</f>
      </c>
      <c r="B144" s="4" t="s">
        <f>=HYPERLINK("https://leilaoonline.net/lote/detalhe/197605", " Roupas para alta temperatura – 3 unid no estado")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400,00</t>
        </is>
      </c>
      <c r="F144" s="4" t="inlineStr">
        <is>
          <t>100.00</t>
        </is>
      </c>
    </row>
    <row collapsed="false" customFormat="false" customHeight="false" hidden="false" ht="12.1" outlineLevel="0" r="145">
      <c r="A145" s="5" t="s">
        <f>=HYPERLINK("https://leilaoonline.net/lote/detalhe/197613", "140")</f>
      </c>
      <c r="B145" s="4" t="s">
        <f>=HYPERLINK("https://leilaoonline.net/lote/detalhe/197613", " Controlador – 4 unid no estado")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600,00</t>
        </is>
      </c>
      <c r="F145" s="4" t="inlineStr">
        <is>
          <t>100.00</t>
        </is>
      </c>
    </row>
    <row collapsed="false" customFormat="false" customHeight="false" hidden="false" ht="12.1" outlineLevel="0" r="146">
      <c r="A146" s="5" t="s">
        <f>=HYPERLINK("https://leilaoonline.net/lote/detalhe/197631", "141")</f>
      </c>
      <c r="B146" s="4" t="s">
        <f>=HYPERLINK("https://leilaoonline.net/lote/detalhe/197631", " Bloco hidraulico – Aprox. 100 unid")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500,00</t>
        </is>
      </c>
      <c r="F146" s="4" t="inlineStr">
        <is>
          <t>100.00</t>
        </is>
      </c>
    </row>
    <row collapsed="false" customFormat="false" customHeight="false" hidden="false" ht="12.1" outlineLevel="0" r="147">
      <c r="A147" s="5" t="s">
        <f>=HYPERLINK("https://leilaoonline.net/lote/detalhe/197619", "142")</f>
      </c>
      <c r="B147" s="4" t="s">
        <f>=HYPERLINK("https://leilaoonline.net/lote/detalhe/197619", " Peça mecanica – Aprox. 100 unid")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500,00</t>
        </is>
      </c>
      <c r="F147" s="4" t="inlineStr">
        <is>
          <t>100.00</t>
        </is>
      </c>
    </row>
    <row collapsed="false" customFormat="false" customHeight="false" hidden="false" ht="12.1" outlineLevel="0" r="148">
      <c r="A148" s="5" t="s">
        <f>=HYPERLINK("https://leilaoonline.net/lote/detalhe/197650", "143")</f>
      </c>
      <c r="B148" s="4" t="s">
        <f>=HYPERLINK("https://leilaoonline.net/lote/detalhe/197650", " Tronco bovino – 01 unid estado")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350,00</t>
        </is>
      </c>
      <c r="F148" s="4" t="inlineStr">
        <is>
          <t>100.00</t>
        </is>
      </c>
    </row>
    <row collapsed="false" customFormat="false" customHeight="false" hidden="false" ht="12.1" outlineLevel="0" r="149">
      <c r="A149" s="5" t="s">
        <f>=HYPERLINK("https://leilaoonline.net/lote/detalhe/197658", "144")</f>
      </c>
      <c r="B149" s="4" t="s">
        <f>=HYPERLINK("https://leilaoonline.net/lote/detalhe/197658", " Eixos – 3 unid novos")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1.250,00</t>
        </is>
      </c>
      <c r="F149" s="4" t="inlineStr">
        <is>
          <t>100.00</t>
        </is>
      </c>
    </row>
    <row collapsed="false" customFormat="false" customHeight="false" hidden="false" ht="12.1" outlineLevel="0" r="150">
      <c r="A150" s="5" t="s">
        <f>=HYPERLINK("https://leilaoonline.net/lote/detalhe/197644", "145")</f>
      </c>
      <c r="B150" s="4" t="s">
        <f>=HYPERLINK("https://leilaoonline.net/lote/detalhe/197644", " Molas de veiculos – 4 unid")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350,00</t>
        </is>
      </c>
      <c r="F150" s="4" t="inlineStr">
        <is>
          <t>100.00</t>
        </is>
      </c>
    </row>
    <row collapsed="false" customFormat="false" customHeight="false" hidden="false" ht="12.1" outlineLevel="0" r="151">
      <c r="A151" s="5" t="s">
        <f>=HYPERLINK("https://leilaoonline.net/lote/detalhe/197611", "146")</f>
      </c>
      <c r="B151" s="4" t="s">
        <f>=HYPERLINK("https://leilaoonline.net/lote/detalhe/197611", " Carenagem de moto diversas – 50 aprox")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400,00</t>
        </is>
      </c>
      <c r="F151" s="4" t="inlineStr">
        <is>
          <t>100.00</t>
        </is>
      </c>
    </row>
    <row collapsed="false" customFormat="false" customHeight="false" hidden="false" ht="12.1" outlineLevel="0" r="152">
      <c r="A152" s="5" t="s">
        <f>=HYPERLINK("https://leilaoonline.net/lote/detalhe/197653", "147")</f>
      </c>
      <c r="B152" s="4" t="s">
        <f>=HYPERLINK("https://leilaoonline.net/lote/detalhe/197653", " Kiwitalk – 38 unid")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400,00</t>
        </is>
      </c>
      <c r="F152" s="4" t="inlineStr">
        <is>
          <t>100.00</t>
        </is>
      </c>
    </row>
    <row collapsed="false" customFormat="false" customHeight="false" hidden="false" ht="12.1" outlineLevel="0" r="153">
      <c r="A153" s="5" t="s">
        <f>=HYPERLINK("https://leilaoonline.net/lote/detalhe/197640", "148")</f>
      </c>
      <c r="B153" s="4" t="s">
        <f>=HYPERLINK("https://leilaoonline.net/lote/detalhe/197640", " Peça plastica com abraçadeira – 1000 unid")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250,00</t>
        </is>
      </c>
      <c r="F153" s="4" t="inlineStr">
        <is>
          <t>100.00</t>
        </is>
      </c>
    </row>
    <row collapsed="false" customFormat="false" customHeight="false" hidden="false" ht="12.1" outlineLevel="0" r="154">
      <c r="A154" s="5" t="s">
        <f>=HYPERLINK("https://leilaoonline.net/lote/detalhe/197627", "149")</f>
      </c>
      <c r="B154" s="4" t="s">
        <f>=HYPERLINK("https://leilaoonline.net/lote/detalhe/197627", " Suporte de parabrisa para maquina agricola – 10 unid")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1.000,00</t>
        </is>
      </c>
      <c r="F154" s="4" t="inlineStr">
        <is>
          <t>100.00</t>
        </is>
      </c>
    </row>
    <row collapsed="false" customFormat="false" customHeight="false" hidden="false" ht="12.1" outlineLevel="0" r="155">
      <c r="A155" s="5" t="s">
        <f>=HYPERLINK("https://leilaoonline.net/lote/detalhe/197647", "150")</f>
      </c>
      <c r="B155" s="4" t="s">
        <f>=HYPERLINK("https://leilaoonline.net/lote/detalhe/197647", " Ford Gen 2 – no estado")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1.250,00</t>
        </is>
      </c>
      <c r="F155" s="4" t="inlineStr">
        <is>
          <t>100.00</t>
        </is>
      </c>
    </row>
    <row collapsed="false" customFormat="false" customHeight="false" hidden="false" ht="12.1" outlineLevel="0" r="156">
      <c r="A156" s="5" t="s">
        <f>=HYPERLINK("https://leilaoonline.net/lote/detalhe/197656", "151")</f>
      </c>
      <c r="B156" s="4" t="s">
        <f>=HYPERLINK("https://leilaoonline.net/lote/detalhe/197656", " Separador de fila – 3 unid novos")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300,00</t>
        </is>
      </c>
      <c r="F156" s="4" t="inlineStr">
        <is>
          <t>100.00</t>
        </is>
      </c>
    </row>
    <row collapsed="false" customFormat="false" customHeight="false" hidden="false" ht="12.1" outlineLevel="0" r="157">
      <c r="A157" s="5" t="s">
        <f>=HYPERLINK("https://leilaoonline.net/lote/detalhe/197645", "152")</f>
      </c>
      <c r="B157" s="4" t="s">
        <f>=HYPERLINK("https://leilaoonline.net/lote/detalhe/197645", " Linha – aproximadamente 50 rolos")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250,00</t>
        </is>
      </c>
      <c r="F157" s="4" t="inlineStr">
        <is>
          <t>100.00</t>
        </is>
      </c>
    </row>
    <row collapsed="false" customFormat="false" customHeight="false" hidden="false" ht="12.1" outlineLevel="0" r="158">
      <c r="A158" s="5" t="s">
        <f>=HYPERLINK("https://leilaoonline.net/lote/detalhe/197624", "153")</f>
      </c>
      <c r="B158" s="4" t="s">
        <f>=HYPERLINK("https://leilaoonline.net/lote/detalhe/197624", " Linha – aproximadamente 50 rolos")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250,00</t>
        </is>
      </c>
      <c r="F158" s="4" t="inlineStr">
        <is>
          <t>100.00</t>
        </is>
      </c>
    </row>
    <row collapsed="false" customFormat="false" customHeight="false" hidden="false" ht="12.1" outlineLevel="0" r="159">
      <c r="A159" s="5" t="s">
        <f>=HYPERLINK("https://leilaoonline.net/lote/detalhe/197633", "154")</f>
      </c>
      <c r="B159" s="4" t="s">
        <f>=HYPERLINK("https://leilaoonline.net/lote/detalhe/197633", " Linha – aproximadamente 50 rolos")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250,00</t>
        </is>
      </c>
      <c r="F159" s="4" t="inlineStr">
        <is>
          <t>100.00</t>
        </is>
      </c>
    </row>
    <row collapsed="false" customFormat="false" customHeight="false" hidden="false" ht="12.1" outlineLevel="0" r="160">
      <c r="A160" s="5" t="s">
        <f>=HYPERLINK("https://leilaoonline.net/lote/detalhe/197651", "155")</f>
      </c>
      <c r="B160" s="4" t="s">
        <f>=HYPERLINK("https://leilaoonline.net/lote/detalhe/197651", " Linha – aproximadamente 50 rolos")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250,00</t>
        </is>
      </c>
      <c r="F160" s="4" t="inlineStr">
        <is>
          <t>100.00</t>
        </is>
      </c>
    </row>
    <row collapsed="false" customFormat="false" customHeight="false" hidden="false" ht="12.1" outlineLevel="0" r="161">
      <c r="A161" s="5" t="s">
        <f>=HYPERLINK("https://leilaoonline.net/lote/detalhe/197652", "156")</f>
      </c>
      <c r="B161" s="4" t="s">
        <f>=HYPERLINK("https://leilaoonline.net/lote/detalhe/197652", " Placas sem componentes – 2 mil peças")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250,00</t>
        </is>
      </c>
      <c r="F161" s="4" t="inlineStr">
        <is>
          <t>100.00</t>
        </is>
      </c>
    </row>
    <row collapsed="false" customFormat="false" customHeight="false" hidden="false" ht="12.1" outlineLevel="0" r="162">
      <c r="A162" s="5" t="s">
        <f>=HYPERLINK("https://leilaoonline.net/lote/detalhe/197632", "157")</f>
      </c>
      <c r="B162" s="4" t="s">
        <f>=HYPERLINK("https://leilaoonline.net/lote/detalhe/197632", " PTB Rose Systemtechik GMBH – 10 unid")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125,00</t>
        </is>
      </c>
      <c r="F162" s="4" t="inlineStr">
        <is>
          <t>100.00</t>
        </is>
      </c>
    </row>
    <row collapsed="false" customFormat="false" customHeight="false" hidden="false" ht="12.1" outlineLevel="0" r="163">
      <c r="A163" s="5" t="s">
        <f>=HYPERLINK("https://leilaoonline.net/lote/detalhe/197629", "158")</f>
      </c>
      <c r="B163" s="4" t="s">
        <f>=HYPERLINK("https://leilaoonline.net/lote/detalhe/197629", " Filtroil – 01 unid novo")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900,00</t>
        </is>
      </c>
      <c r="F163" s="4" t="inlineStr">
        <is>
          <t>100.00</t>
        </is>
      </c>
    </row>
    <row collapsed="false" customFormat="false" customHeight="false" hidden="false" ht="12.1" outlineLevel="0" r="164">
      <c r="A164" s="5" t="s">
        <f>=HYPERLINK("https://leilaoonline.net/lote/detalhe/197648", "160")</f>
      </c>
      <c r="B164" s="4" t="s">
        <f>=HYPERLINK("https://leilaoonline.net/lote/detalhe/197648", " Peças para fixação – 300 peças aprox.")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350,00</t>
        </is>
      </c>
      <c r="F164" s="4" t="inlineStr">
        <is>
          <t>100.00</t>
        </is>
      </c>
    </row>
    <row collapsed="false" customFormat="false" customHeight="false" hidden="false" ht="12.1" outlineLevel="0" r="165">
      <c r="A165" s="5" t="s">
        <f>=HYPERLINK("https://leilaoonline.net/lote/detalhe/197657", "161")</f>
      </c>
      <c r="B165" s="4" t="s">
        <f>=HYPERLINK("https://leilaoonline.net/lote/detalhe/197657", " Prateleira de ferramentas e cinta para amarração – usado ( aprox. 50 peças)")</f>
      </c>
      <c r="C165" s="4" t="inlineStr">
        <is>
          <t>Vendido</t>
        </is>
      </c>
      <c r="D165" s="4" t="inlineStr">
        <is>
          <t>1</t>
        </is>
      </c>
      <c r="E165" s="5" t="inlineStr">
        <is>
          <t>350,00</t>
        </is>
      </c>
      <c r="F165" s="4" t="inlineStr">
        <is>
          <t>100.00</t>
        </is>
      </c>
    </row>
    <row collapsed="false" customFormat="false" customHeight="false" hidden="false" ht="12.1" outlineLevel="0" r="166">
      <c r="A166" s="5" t="s">
        <f>=HYPERLINK("https://leilaoonline.net/lote/detalhe/197607", "162")</f>
      </c>
      <c r="B166" s="4" t="s">
        <f>=HYPERLINK("https://leilaoonline.net/lote/detalhe/197607", " Pneu agricola – 01 unid no estado")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400,00</t>
        </is>
      </c>
      <c r="F166" s="4" t="inlineStr">
        <is>
          <t>100.00</t>
        </is>
      </c>
    </row>
    <row collapsed="false" customFormat="false" customHeight="false" hidden="false" ht="12.1" outlineLevel="0" r="167">
      <c r="A167" s="5" t="s">
        <f>=HYPERLINK("https://leilaoonline.net/lote/detalhe/197602", "164")</f>
      </c>
      <c r="B167" s="4" t="s">
        <f>=HYPERLINK("https://leilaoonline.net/lote/detalhe/197602", " Peças no estado aparentemente agricola – 4 unid")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500,00</t>
        </is>
      </c>
      <c r="F167" s="4" t="inlineStr">
        <is>
          <t>100.00</t>
        </is>
      </c>
    </row>
    <row collapsed="false" customFormat="false" customHeight="false" hidden="false" ht="12.1" outlineLevel="0" r="168">
      <c r="A168" s="5" t="s">
        <f>=HYPERLINK("https://leilaoonline.net/lote/detalhe/197638", "165")</f>
      </c>
      <c r="B168" s="4" t="s">
        <f>=HYPERLINK("https://leilaoonline.net/lote/detalhe/197638", " Peças diversas. Conforme lote exposto – 22 unid")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650,00</t>
        </is>
      </c>
      <c r="F168" s="4" t="inlineStr">
        <is>
          <t>100.00</t>
        </is>
      </c>
    </row>
    <row collapsed="false" customFormat="false" customHeight="false" hidden="false" ht="12.1" outlineLevel="0" r="169">
      <c r="A169" s="5" t="s">
        <f>=HYPERLINK("https://leilaoonline.net/lote/detalhe/197618", "166")</f>
      </c>
      <c r="B169" s="4" t="s">
        <f>=HYPERLINK("https://leilaoonline.net/lote/detalhe/197618", " Adaptador de antena – 1100 unid")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400,00</t>
        </is>
      </c>
      <c r="F169" s="4" t="inlineStr">
        <is>
          <t>100.00</t>
        </is>
      </c>
    </row>
    <row collapsed="false" customFormat="false" customHeight="false" hidden="false" ht="12.1" outlineLevel="0" r="170">
      <c r="A170" s="5" t="s">
        <f>=HYPERLINK("https://leilaoonline.net/lote/detalhe/197628", "167")</f>
      </c>
      <c r="B170" s="4" t="s">
        <f>=HYPERLINK("https://leilaoonline.net/lote/detalhe/197628", " Eixo fuso de suporte inferior Tomahawk – 8 unid")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500,00</t>
        </is>
      </c>
      <c r="F170" s="4" t="inlineStr">
        <is>
          <t>100.00</t>
        </is>
      </c>
    </row>
    <row collapsed="false" customFormat="false" customHeight="false" hidden="false" ht="12.1" outlineLevel="0" r="171">
      <c r="A171" s="5" t="s">
        <f>=HYPERLINK("https://leilaoonline.net/lote/detalhe/197609", "168")</f>
      </c>
      <c r="B171" s="4" t="s">
        <f>=HYPERLINK("https://leilaoonline.net/lote/detalhe/197609", " Placas lisa – 650 unid aprox")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250,00</t>
        </is>
      </c>
      <c r="F171" s="4" t="inlineStr">
        <is>
          <t>100.00</t>
        </is>
      </c>
    </row>
    <row collapsed="false" customFormat="false" customHeight="false" hidden="false" ht="12.1" outlineLevel="0" r="172">
      <c r="A172" s="5" t="s">
        <f>=HYPERLINK("https://leilaoonline.net/lote/detalhe/197606", "169")</f>
      </c>
      <c r="B172" s="4" t="s">
        <f>=HYPERLINK("https://leilaoonline.net/lote/detalhe/197606", " Anel de metal – 500 unid aprox")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125,00</t>
        </is>
      </c>
      <c r="F172" s="4" t="inlineStr">
        <is>
          <t>100.00</t>
        </is>
      </c>
    </row>
    <row collapsed="false" customFormat="false" customHeight="false" hidden="false" ht="12.1" outlineLevel="0" r="173">
      <c r="A173" s="5" t="s">
        <f>=HYPERLINK("https://leilaoonline.net/lote/detalhe/197615", "170")</f>
      </c>
      <c r="B173" s="4" t="s">
        <f>=HYPERLINK("https://leilaoonline.net/lote/detalhe/197615", " Putaway Label – aprox 200 unid")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550,00</t>
        </is>
      </c>
      <c r="F173" s="4" t="inlineStr">
        <is>
          <t>100.00</t>
        </is>
      </c>
    </row>
    <row collapsed="false" customFormat="false" customHeight="false" hidden="false" ht="12.1" outlineLevel="0" r="174">
      <c r="A174" s="5" t="s">
        <f>=HYPERLINK("https://leilaoonline.net/lote/detalhe/197616", "172")</f>
      </c>
      <c r="B174" s="4" t="s">
        <f>=HYPERLINK("https://leilaoonline.net/lote/detalhe/197616", " Placas lisas– 475 unid aprox. Cabos para celular – Aprox. 37 unid. Placas ( aparentemente memoria) sem componente – 280 unid aprox.")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300,00</t>
        </is>
      </c>
      <c r="F174" s="4" t="inlineStr">
        <is>
          <t>100.00</t>
        </is>
      </c>
    </row>
    <row collapsed="false" customFormat="false" customHeight="false" hidden="false" ht="12.1" outlineLevel="0" r="175">
      <c r="A175" s="5" t="s">
        <f>=HYPERLINK("https://leilaoonline.net/lote/detalhe/197642", "173")</f>
      </c>
      <c r="B175" s="4" t="s">
        <f>=HYPERLINK("https://leilaoonline.net/lote/detalhe/197642", " Anel de metal – 500 unid aprox")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125,00</t>
        </is>
      </c>
      <c r="F175" s="4" t="inlineStr">
        <is>
          <t>100.00</t>
        </is>
      </c>
    </row>
    <row collapsed="false" customFormat="false" customHeight="false" hidden="false" ht="12.1" outlineLevel="0" r="176">
      <c r="A176" s="5" t="s">
        <f>=HYPERLINK("https://leilaoonline.net/lote/detalhe/197601", "174")</f>
      </c>
      <c r="B176" s="4" t="s">
        <f>=HYPERLINK("https://leilaoonline.net/lote/detalhe/197601", " Peça plastica . Aprox. 4.560 unid")</f>
      </c>
      <c r="C176" s="4" t="inlineStr">
        <is>
          <t>Vendido</t>
        </is>
      </c>
      <c r="D176" s="4" t="inlineStr">
        <is>
          <t>1</t>
        </is>
      </c>
      <c r="E176" s="5" t="inlineStr">
        <is>
          <t>125,00</t>
        </is>
      </c>
      <c r="F176" s="4" t="inlineStr">
        <is>
          <t>100.00</t>
        </is>
      </c>
    </row>
    <row collapsed="false" customFormat="false" customHeight="false" hidden="false" ht="12.1" outlineLevel="0" r="177">
      <c r="A177" s="5" t="s">
        <f>=HYPERLINK("https://leilaoonline.net/lote/detalhe/197655", "175")</f>
      </c>
      <c r="B177" s="4" t="s">
        <f>=HYPERLINK("https://leilaoonline.net/lote/detalhe/197655", " Amano TF5030 Ribbon similar – Aprox. 25 unid")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125,00</t>
        </is>
      </c>
      <c r="F177" s="4" t="inlineStr">
        <is>
          <t>100.00</t>
        </is>
      </c>
    </row>
    <row collapsed="false" customFormat="false" customHeight="false" hidden="false" ht="12.1" outlineLevel="0" r="178">
      <c r="A178" s="5" t="s">
        <f>=HYPERLINK("https://leilaoonline.net/lote/detalhe/197603", "176")</f>
      </c>
      <c r="B178" s="4" t="s">
        <f>=HYPERLINK("https://leilaoonline.net/lote/detalhe/197603", "  Frymaster original. 8260993SP – aprox. 50 pares")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500,00</t>
        </is>
      </c>
      <c r="F178" s="4" t="inlineStr">
        <is>
          <t>100.00</t>
        </is>
      </c>
    </row>
    <row collapsed="false" customFormat="false" customHeight="false" hidden="false" ht="12.1" outlineLevel="0" r="179">
      <c r="A179" s="5" t="s">
        <f>=HYPERLINK("https://leilaoonline.net/lote/detalhe/197621", "177")</f>
      </c>
      <c r="B179" s="4" t="s">
        <f>=HYPERLINK("https://leilaoonline.net/lote/detalhe/197621", " Peças de moto diversas. Conforme lote exposto – aprox. 60 unid")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750,00</t>
        </is>
      </c>
      <c r="F179" s="4" t="inlineStr">
        <is>
          <t>100.00</t>
        </is>
      </c>
    </row>
    <row collapsed="false" customFormat="false" customHeight="false" hidden="false" ht="12.1" outlineLevel="0" r="180">
      <c r="A180" s="5" t="s">
        <f>=HYPERLINK("https://leilaoonline.net/lote/detalhe/197634", "178")</f>
      </c>
      <c r="B180" s="4" t="s">
        <f>=HYPERLINK("https://leilaoonline.net/lote/detalhe/197634", " Juntas Volvo – Aprox. 30 peças")</f>
      </c>
      <c r="C180" s="4" t="inlineStr">
        <is>
          <t>Vendido</t>
        </is>
      </c>
      <c r="D180" s="4" t="inlineStr">
        <is>
          <t>1</t>
        </is>
      </c>
      <c r="E180" s="5" t="inlineStr">
        <is>
          <t>550,00</t>
        </is>
      </c>
      <c r="F180" s="4" t="inlineStr">
        <is>
          <t>100.00</t>
        </is>
      </c>
    </row>
    <row collapsed="false" customFormat="false" customHeight="false" hidden="false" ht="12.1" outlineLevel="0" r="181">
      <c r="A181" s="5" t="s">
        <f>=HYPERLINK("https://leilaoonline.net/lote/detalhe/197626", "179")</f>
      </c>
      <c r="B181" s="4" t="s">
        <f>=HYPERLINK("https://leilaoonline.net/lote/detalhe/197626", " Cascos virabrequim PS26H-Z 0.5 – 6 pares")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600,00</t>
        </is>
      </c>
      <c r="F181" s="4" t="inlineStr">
        <is>
          <t>100.00</t>
        </is>
      </c>
    </row>
    <row collapsed="false" customFormat="false" customHeight="false" hidden="false" ht="12.1" outlineLevel="0" r="182">
      <c r="A182" s="5" t="s">
        <f>=HYPERLINK("https://leilaoonline.net/lote/detalhe/197617", "180")</f>
      </c>
      <c r="B182" s="4" t="s">
        <f>=HYPERLINK("https://leilaoonline.net/lote/detalhe/197617", " Adaptador de tomada tipo europeu – 200 unid aprox")</f>
      </c>
      <c r="C182" s="4" t="inlineStr">
        <is>
          <t>Vendido</t>
        </is>
      </c>
      <c r="D182" s="4" t="inlineStr">
        <is>
          <t>1</t>
        </is>
      </c>
      <c r="E182" s="5" t="inlineStr">
        <is>
          <t>350,00</t>
        </is>
      </c>
      <c r="F182" s="4" t="inlineStr">
        <is>
          <t>100.00</t>
        </is>
      </c>
    </row>
    <row collapsed="false" customFormat="false" customHeight="false" hidden="false" ht="12.1" outlineLevel="0" r="183">
      <c r="A183" s="5" t="s">
        <f>=HYPERLINK("https://leilaoonline.net/lote/detalhe/197608", "181")</f>
      </c>
      <c r="B183" s="4" t="s">
        <f>=HYPERLINK("https://leilaoonline.net/lote/detalhe/197608", " Porca – 15 mil unid")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375,00</t>
        </is>
      </c>
      <c r="F183" s="4" t="inlineStr">
        <is>
          <t>100.00</t>
        </is>
      </c>
    </row>
    <row collapsed="false" customFormat="false" customHeight="false" hidden="false" ht="12.1" outlineLevel="0" r="184">
      <c r="A184" s="5" t="s">
        <f>=HYPERLINK("https://leilaoonline.net/lote/detalhe/197649", "182")</f>
      </c>
      <c r="B184" s="4" t="s">
        <f>=HYPERLINK("https://leilaoonline.net/lote/detalhe/197649", " Conexões – 400 unid")</f>
      </c>
      <c r="C184" s="4" t="inlineStr">
        <is>
          <t>Vendido</t>
        </is>
      </c>
      <c r="D184" s="4" t="inlineStr">
        <is>
          <t>1</t>
        </is>
      </c>
      <c r="E184" s="5" t="inlineStr">
        <is>
          <t>300,00</t>
        </is>
      </c>
      <c r="F184" s="4" t="inlineStr">
        <is>
          <t>100.00</t>
        </is>
      </c>
    </row>
    <row collapsed="false" customFormat="false" customHeight="false" hidden="false" ht="12.1" outlineLevel="0" r="185">
      <c r="A185" s="5" t="s">
        <f>=HYPERLINK("https://leilaoonline.net/lote/detalhe/197623", "183")</f>
      </c>
      <c r="B185" s="4" t="s">
        <f>=HYPERLINK("https://leilaoonline.net/lote/detalhe/197623", " Cascos virabrequim PS26H-Z 0.5 – 9 pares")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750,00</t>
        </is>
      </c>
      <c r="F185" s="4" t="inlineStr">
        <is>
          <t>100.00</t>
        </is>
      </c>
    </row>
    <row collapsed="false" customFormat="false" customHeight="false" hidden="false" ht="12.1" outlineLevel="0" r="186">
      <c r="A186" s="5" t="s">
        <f>=HYPERLINK("https://leilaoonline.net/lote/detalhe/197636", "185")</f>
      </c>
      <c r="B186" s="4" t="s">
        <f>=HYPERLINK("https://leilaoonline.net/lote/detalhe/197636", " Porca – 15 mil unid")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350,00</t>
        </is>
      </c>
      <c r="F186" s="4" t="inlineStr">
        <is>
          <t>100.00</t>
        </is>
      </c>
    </row>
    <row collapsed="false" customFormat="false" customHeight="false" hidden="false" ht="12.1" outlineLevel="0" r="187">
      <c r="A187" s="5" t="s">
        <f>=HYPERLINK("https://leilaoonline.net/lote/detalhe/197635", "186")</f>
      </c>
      <c r="B187" s="4" t="s">
        <f>=HYPERLINK("https://leilaoonline.net/lote/detalhe/197635", " Peça plastica – 20 unid")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300,00</t>
        </is>
      </c>
      <c r="F187" s="4" t="inlineStr">
        <is>
          <t>100.00</t>
        </is>
      </c>
    </row>
    <row collapsed="false" customFormat="false" customHeight="false" hidden="false" ht="12.1" outlineLevel="0" r="188">
      <c r="A188" s="5" t="s">
        <f>=HYPERLINK("https://leilaoonline.net/lote/detalhe/197620", "188")</f>
      </c>
      <c r="B188" s="4" t="s">
        <f>=HYPERLINK("https://leilaoonline.net/lote/detalhe/197620", " Hamsgrohe modelo P-LX797/1A – 15 unid")</f>
      </c>
      <c r="C188" s="4" t="inlineStr">
        <is>
          <t>Vendido</t>
        </is>
      </c>
      <c r="D188" s="4" t="inlineStr">
        <is>
          <t>1</t>
        </is>
      </c>
      <c r="E188" s="5" t="inlineStr">
        <is>
          <t>350,00</t>
        </is>
      </c>
      <c r="F188" s="4" t="inlineStr">
        <is>
          <t>100.00</t>
        </is>
      </c>
    </row>
    <row collapsed="false" customFormat="false" customHeight="false" hidden="false" ht="12.1" outlineLevel="0" r="189">
      <c r="A189" s="5" t="s">
        <f>=HYPERLINK("https://leilaoonline.net/lote/detalhe/197604", "189")</f>
      </c>
      <c r="B189" s="4" t="s">
        <f>=HYPERLINK("https://leilaoonline.net/lote/detalhe/197604", " Chicotes diversos – 65 unid aprox")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400,00</t>
        </is>
      </c>
      <c r="F189" s="4" t="inlineStr">
        <is>
          <t>100.00</t>
        </is>
      </c>
    </row>
    <row collapsed="false" customFormat="false" customHeight="false" hidden="false" ht="12.1" outlineLevel="0" r="190">
      <c r="A190" s="5" t="s">
        <f>=HYPERLINK("https://leilaoonline.net/lote/detalhe/197622", "190")</f>
      </c>
      <c r="B190" s="4" t="s">
        <f>=HYPERLINK("https://leilaoonline.net/lote/detalhe/197622", " Kliklok – pecas modelos variados - 30 unid aprox")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400,00</t>
        </is>
      </c>
      <c r="F190" s="4" t="inlineStr">
        <is>
          <t>100.00</t>
        </is>
      </c>
    </row>
    <row collapsed="false" customFormat="false" customHeight="false" hidden="false" ht="12.1" outlineLevel="0" r="191">
      <c r="A191" s="5" t="s">
        <f>=HYPERLINK("https://leilaoonline.net/lote/detalhe/197641", "191")</f>
      </c>
      <c r="B191" s="4" t="s">
        <f>=HYPERLINK("https://leilaoonline.net/lote/detalhe/197641", " Lote de produtos diversos – aprox 10 unid")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500,00</t>
        </is>
      </c>
      <c r="F191" s="4" t="inlineStr">
        <is>
          <t>100.00</t>
        </is>
      </c>
    </row>
    <row collapsed="false" customFormat="false" customHeight="false" hidden="false" ht="12.1" outlineLevel="0" r="192">
      <c r="A192" s="5" t="s">
        <f>=HYPERLINK("https://leilaoonline.net/lote/detalhe/197639", "192")</f>
      </c>
      <c r="B192" s="4" t="s">
        <f>=HYPERLINK("https://leilaoonline.net/lote/detalhe/197639", " Aparelho da Waeco novos – 2 unid")</f>
      </c>
      <c r="C192" s="4" t="inlineStr">
        <is>
          <t>Vendido</t>
        </is>
      </c>
      <c r="D192" s="4" t="inlineStr">
        <is>
          <t>1</t>
        </is>
      </c>
      <c r="E192" s="5" t="inlineStr">
        <is>
          <t>600,00</t>
        </is>
      </c>
      <c r="F192" s="4" t="inlineStr">
        <is>
          <t>100.00</t>
        </is>
      </c>
    </row>
    <row collapsed="false" customFormat="false" customHeight="false" hidden="false" ht="12.1" outlineLevel="0" r="193">
      <c r="A193" s="5" t="s">
        <f>=HYPERLINK("https://leilaoonline.net/lote/detalhe/197654", "193")</f>
      </c>
      <c r="B193" s="4" t="s">
        <f>=HYPERLINK("https://leilaoonline.net/lote/detalhe/197654", " Barramento Schuneider EZ400-630 – 4 unid")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1.200,00</t>
        </is>
      </c>
      <c r="F193" s="4" t="inlineStr">
        <is>
          <t>100.00</t>
        </is>
      </c>
    </row>
    <row collapsed="false" customFormat="false" customHeight="false" hidden="false" ht="12.1" outlineLevel="0" r="194">
      <c r="A194" s="5" t="s">
        <f>=HYPERLINK("https://leilaoonline.net/lote/detalhe/197612", "194")</f>
      </c>
      <c r="B194" s="4" t="s">
        <f>=HYPERLINK("https://leilaoonline.net/lote/detalhe/197612", " Barramento Schuneider EZB250W-08 – 3 unid")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900,00</t>
        </is>
      </c>
      <c r="F194" s="4" t="inlineStr">
        <is>
          <t>100.00</t>
        </is>
      </c>
    </row>
    <row collapsed="false" customFormat="false" customHeight="false" hidden="false" ht="12.1" outlineLevel="0" r="195">
      <c r="A195" s="5" t="s">
        <f>=HYPERLINK("https://leilaoonline.net/lote/detalhe/197637", "195")</f>
      </c>
      <c r="B195" s="4" t="s">
        <f>=HYPERLINK("https://leilaoonline.net/lote/detalhe/197637", " Barramento Schuneider EZ400-630 – 4 unid")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1.200,00</t>
        </is>
      </c>
      <c r="F195" s="4" t="inlineStr">
        <is>
          <t>100.00</t>
        </is>
      </c>
    </row>
    <row collapsed="false" customFormat="false" customHeight="false" hidden="false" ht="12.1" outlineLevel="0" r="196">
      <c r="A196" s="5" t="s">
        <f>=HYPERLINK("https://leilaoonline.net/lote/detalhe/197625", "196")</f>
      </c>
      <c r="B196" s="4" t="s">
        <f>=HYPERLINK("https://leilaoonline.net/lote/detalhe/197625", " Óculos Bear Stuff – 150 unid aprox")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200,00</t>
        </is>
      </c>
      <c r="F196" s="4" t="inlineStr">
        <is>
          <t>100.00</t>
        </is>
      </c>
    </row>
    <row collapsed="false" customFormat="false" customHeight="false" hidden="false" ht="12.1" outlineLevel="0" r="197">
      <c r="A197" s="5" t="s">
        <f>=HYPERLINK("https://leilaoonline.net/lote/detalhe/197630", "197")</f>
      </c>
      <c r="B197" s="4" t="s">
        <f>=HYPERLINK("https://leilaoonline.net/lote/detalhe/197630", " Óculos Bear Stuff – 150 unid aprox")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200,00</t>
        </is>
      </c>
      <c r="F197" s="4" t="inlineStr">
        <is>
          <t>100.00</t>
        </is>
      </c>
    </row>
    <row collapsed="false" customFormat="false" customHeight="false" hidden="false" ht="12.1" outlineLevel="0" r="198">
      <c r="A198" s="5" t="s">
        <f>=HYPERLINK("https://leilaoonline.net/lote/detalhe/197646", "198")</f>
      </c>
      <c r="B198" s="4" t="s">
        <f>=HYPERLINK("https://leilaoonline.net/lote/detalhe/197646", " Óculos Bear Stuff – 150 unid aprox")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200,00</t>
        </is>
      </c>
      <c r="F198" s="4" t="inlineStr">
        <is>
          <t>100.00</t>
        </is>
      </c>
    </row>
    <row collapsed="false" customFormat="false" customHeight="false" hidden="false" ht="12.1" outlineLevel="0" r="199">
      <c r="A199" s="5" t="s">
        <f>=HYPERLINK("https://leilaoonline.net/lote/detalhe/197614", "199")</f>
      </c>
      <c r="B199" s="4" t="s">
        <f>=HYPERLINK("https://leilaoonline.net/lote/detalhe/197614", " Porcas – Aprox. 40 mil unid")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600,00</t>
        </is>
      </c>
      <c r="F199" s="4" t="inlineStr">
        <is>
          <t>100.00</t>
        </is>
      </c>
    </row>
    <row collapsed="false" customFormat="false" customHeight="false" hidden="false" ht="12.1" outlineLevel="0" r="200">
      <c r="A200" s="5" t="s">
        <f>=HYPERLINK("https://leilaoonline.net/lote/detalhe/197643", "200")</f>
      </c>
      <c r="B200" s="4" t="s">
        <f>=HYPERLINK("https://leilaoonline.net/lote/detalhe/197643", " Peças para elevador")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225,00</t>
        </is>
      </c>
      <c r="F200" s="4" t="inlineStr">
        <is>
          <t>100.00</t>
        </is>
      </c>
    </row>
    <row collapsed="false" customFormat="false" customHeight="false" hidden="false" ht="12.1" outlineLevel="0" r="201">
      <c r="A201" s="5" t="s">
        <f>=HYPERLINK("https://leilaoonline.net/lote/detalhe/197668", "201")</f>
      </c>
      <c r="B201" s="4" t="s">
        <f>=HYPERLINK("https://leilaoonline.net/lote/detalhe/197668", " Relógio Mont Blanc - 01 unidade")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2.900,00</t>
        </is>
      </c>
      <c r="F201" s="4" t="inlineStr">
        <is>
          <t>50.00</t>
        </is>
      </c>
    </row>
    <row collapsed="false" customFormat="false" customHeight="false" hidden="false" ht="12.1" outlineLevel="0" r="202">
      <c r="A202" s="5" t="s">
        <f>=HYPERLINK("https://leilaoonline.net/lote/detalhe/197733", "202")</f>
      </c>
      <c r="B202" s="4" t="s">
        <f>=HYPERLINK("https://leilaoonline.net/lote/detalhe/197733", " Bulova - 01 unidade")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1.600,00</t>
        </is>
      </c>
      <c r="F202" s="4" t="inlineStr">
        <is>
          <t>50.00</t>
        </is>
      </c>
    </row>
    <row collapsed="false" customFormat="false" customHeight="false" hidden="false" ht="12.1" outlineLevel="0" r="203">
      <c r="A203" s="5" t="s">
        <f>=HYPERLINK("https://leilaoonline.net/lote/detalhe/197697", "203")</f>
      </c>
      <c r="B203" s="4" t="s">
        <f>=HYPERLINK("https://leilaoonline.net/lote/detalhe/197697", " Bulova - 01 unidade")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1.650,00</t>
        </is>
      </c>
      <c r="F203" s="4" t="inlineStr">
        <is>
          <t>50.00</t>
        </is>
      </c>
    </row>
    <row collapsed="false" customFormat="false" customHeight="false" hidden="false" ht="12.1" outlineLevel="0" r="204">
      <c r="A204" s="5" t="s">
        <f>=HYPERLINK("https://leilaoonline.net/lote/detalhe/197706", "204")</f>
      </c>
      <c r="B204" s="4" t="s">
        <f>=HYPERLINK("https://leilaoonline.net/lote/detalhe/197706", " Guess - 01 unidade")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1.450,00</t>
        </is>
      </c>
      <c r="F204" s="4" t="inlineStr">
        <is>
          <t>50.00</t>
        </is>
      </c>
    </row>
    <row collapsed="false" customFormat="false" customHeight="false" hidden="false" ht="12.1" outlineLevel="0" r="205">
      <c r="A205" s="5" t="s">
        <f>=HYPERLINK("https://leilaoonline.net/lote/detalhe/197752", "205")</f>
      </c>
      <c r="B205" s="4" t="s">
        <f>=HYPERLINK("https://leilaoonline.net/lote/detalhe/197752", " Casio - 01 unidade")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3.200,00</t>
        </is>
      </c>
      <c r="F205" s="4" t="inlineStr">
        <is>
          <t>50.00</t>
        </is>
      </c>
    </row>
    <row collapsed="false" customFormat="false" customHeight="false" hidden="false" ht="12.1" outlineLevel="0" r="206">
      <c r="A206" s="5" t="s">
        <f>=HYPERLINK("https://leilaoonline.net/lote/detalhe/197675", "206")</f>
      </c>
      <c r="B206" s="4" t="s">
        <f>=HYPERLINK("https://leilaoonline.net/lote/detalhe/197675", " Natan - 01 unidade")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890,00</t>
        </is>
      </c>
      <c r="F206" s="4" t="inlineStr">
        <is>
          <t>50.00</t>
        </is>
      </c>
    </row>
    <row collapsed="false" customFormat="false" customHeight="false" hidden="false" ht="12.1" outlineLevel="0" r="207">
      <c r="A207" s="5" t="s">
        <f>=HYPERLINK("https://leilaoonline.net/lote/detalhe/197703", "207")</f>
      </c>
      <c r="B207" s="4" t="s">
        <f>=HYPERLINK("https://leilaoonline.net/lote/detalhe/197703", " Baumer - 01 unidade")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2.500,00</t>
        </is>
      </c>
      <c r="F207" s="4" t="inlineStr">
        <is>
          <t>50.00</t>
        </is>
      </c>
    </row>
    <row collapsed="false" customFormat="false" customHeight="false" hidden="false" ht="12.1" outlineLevel="0" r="208">
      <c r="A208" s="5" t="s">
        <f>=HYPERLINK("https://leilaoonline.net/lote/detalhe/197714", "208")</f>
      </c>
      <c r="B208" s="4" t="s">
        <f>=HYPERLINK("https://leilaoonline.net/lote/detalhe/197714", " Jacobs - 01 unidade")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800,00</t>
        </is>
      </c>
      <c r="F208" s="4" t="inlineStr">
        <is>
          <t>50.00</t>
        </is>
      </c>
    </row>
    <row collapsed="false" customFormat="false" customHeight="false" hidden="false" ht="12.1" outlineLevel="0" r="209">
      <c r="A209" s="5" t="s">
        <f>=HYPERLINK("https://leilaoonline.net/lote/detalhe/197699", "209")</f>
      </c>
      <c r="B209" s="4" t="s">
        <f>=HYPERLINK("https://leilaoonline.net/lote/detalhe/197699", " Bulova - 01 unidade")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800,00</t>
        </is>
      </c>
      <c r="F209" s="4" t="inlineStr">
        <is>
          <t>50.00</t>
        </is>
      </c>
    </row>
    <row collapsed="false" customFormat="false" customHeight="false" hidden="false" ht="12.1" outlineLevel="0" r="210">
      <c r="A210" s="5" t="s">
        <f>=HYPERLINK("https://leilaoonline.net/lote/detalhe/197743", "210")</f>
      </c>
      <c r="B210" s="4" t="s">
        <f>=HYPERLINK("https://leilaoonline.net/lote/detalhe/197743", " Festina - 01 unidade")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1.400,00</t>
        </is>
      </c>
      <c r="F210" s="4" t="inlineStr">
        <is>
          <t>50.00</t>
        </is>
      </c>
    </row>
    <row collapsed="false" customFormat="false" customHeight="false" hidden="false" ht="12.1" outlineLevel="0" r="211">
      <c r="A211" s="5" t="s">
        <f>=HYPERLINK("https://leilaoonline.net/lote/detalhe/197731", "211")</f>
      </c>
      <c r="B211" s="4" t="s">
        <f>=HYPERLINK("https://leilaoonline.net/lote/detalhe/197731", " Bulova - 01 unidade")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780,00</t>
        </is>
      </c>
      <c r="F211" s="4" t="inlineStr">
        <is>
          <t>50.00</t>
        </is>
      </c>
    </row>
    <row collapsed="false" customFormat="false" customHeight="false" hidden="false" ht="12.1" outlineLevel="0" r="212">
      <c r="A212" s="5" t="s">
        <f>=HYPERLINK("https://leilaoonline.net/lote/detalhe/197696", "212")</f>
      </c>
      <c r="B212" s="4" t="s">
        <f>=HYPERLINK("https://leilaoonline.net/lote/detalhe/197696", " Bulova - 01 unidade")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750,00</t>
        </is>
      </c>
      <c r="F212" s="4" t="inlineStr">
        <is>
          <t>50.00</t>
        </is>
      </c>
    </row>
    <row collapsed="false" customFormat="false" customHeight="false" hidden="false" ht="12.1" outlineLevel="0" r="213">
      <c r="A213" s="5" t="s">
        <f>=HYPERLINK("https://leilaoonline.net/lote/detalhe/197679", "213")</f>
      </c>
      <c r="B213" s="4" t="s">
        <f>=HYPERLINK("https://leilaoonline.net/lote/detalhe/197679", " Boucheron - 01 unidade")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2.700,00</t>
        </is>
      </c>
      <c r="F213" s="4" t="inlineStr">
        <is>
          <t>50.00</t>
        </is>
      </c>
    </row>
    <row collapsed="false" customFormat="false" customHeight="false" hidden="false" ht="12.1" outlineLevel="0" r="214">
      <c r="A214" s="5" t="s">
        <f>=HYPERLINK("https://leilaoonline.net/lote/detalhe/197725", "214")</f>
      </c>
      <c r="B214" s="4" t="s">
        <f>=HYPERLINK("https://leilaoonline.net/lote/detalhe/197725", " Tiffany - 01 unidade")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2.600,00</t>
        </is>
      </c>
      <c r="F214" s="4" t="inlineStr">
        <is>
          <t>50.00</t>
        </is>
      </c>
    </row>
    <row collapsed="false" customFormat="false" customHeight="false" hidden="false" ht="12.1" outlineLevel="0" r="215">
      <c r="A215" s="5" t="s">
        <f>=HYPERLINK("https://leilaoonline.net/lote/detalhe/197691", "215")</f>
      </c>
      <c r="B215" s="4" t="s">
        <f>=HYPERLINK("https://leilaoonline.net/lote/detalhe/197691", " Raymond - 01 unidade")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1.200,00</t>
        </is>
      </c>
      <c r="F215" s="4" t="inlineStr">
        <is>
          <t>50.00</t>
        </is>
      </c>
    </row>
    <row collapsed="false" customFormat="false" customHeight="false" hidden="false" ht="12.1" outlineLevel="0" r="216">
      <c r="A216" s="5" t="s">
        <f>=HYPERLINK("https://leilaoonline.net/lote/detalhe/197735", "216")</f>
      </c>
      <c r="B216" s="4" t="s">
        <f>=HYPERLINK("https://leilaoonline.net/lote/detalhe/197735", " Maurice - 01 unidade")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1.999,00</t>
        </is>
      </c>
      <c r="F216" s="4" t="inlineStr">
        <is>
          <t>50.00</t>
        </is>
      </c>
    </row>
    <row collapsed="false" customFormat="false" customHeight="false" hidden="false" ht="12.1" outlineLevel="0" r="217">
      <c r="A217" s="5" t="s">
        <f>=HYPERLINK("https://leilaoonline.net/lote/detalhe/197739", "217")</f>
      </c>
      <c r="B217" s="4" t="s">
        <f>=HYPERLINK("https://leilaoonline.net/lote/detalhe/197739", " Longuinys - 01 unidade")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4.000,00</t>
        </is>
      </c>
      <c r="F217" s="4" t="inlineStr">
        <is>
          <t>50.00</t>
        </is>
      </c>
    </row>
    <row collapsed="false" customFormat="false" customHeight="false" hidden="false" ht="12.1" outlineLevel="0" r="218">
      <c r="A218" s="5" t="s">
        <f>=HYPERLINK("https://leilaoonline.net/lote/detalhe/197750", "218")</f>
      </c>
      <c r="B218" s="4" t="s">
        <f>=HYPERLINK("https://leilaoonline.net/lote/detalhe/197750", " Hermes - 01 unidade")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1.500,00</t>
        </is>
      </c>
      <c r="F218" s="4" t="inlineStr">
        <is>
          <t>50.00</t>
        </is>
      </c>
    </row>
    <row collapsed="false" customFormat="false" customHeight="false" hidden="false" ht="12.1" outlineLevel="0" r="219">
      <c r="A219" s="5" t="s">
        <f>=HYPERLINK("https://leilaoonline.net/lote/detalhe/197689", "219")</f>
      </c>
      <c r="B219" s="4" t="s">
        <f>=HYPERLINK("https://leilaoonline.net/lote/detalhe/197689", " Locman - 01 unidade")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1.600,00</t>
        </is>
      </c>
      <c r="F219" s="4" t="inlineStr">
        <is>
          <t>50.00</t>
        </is>
      </c>
    </row>
    <row collapsed="false" customFormat="false" customHeight="false" hidden="false" ht="12.1" outlineLevel="0" r="220">
      <c r="A220" s="5" t="s">
        <f>=HYPERLINK("https://leilaoonline.net/lote/detalhe/197729", "220")</f>
      </c>
      <c r="B220" s="4" t="s">
        <f>=HYPERLINK("https://leilaoonline.net/lote/detalhe/197729", " Mido - 01 unidade")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999,00</t>
        </is>
      </c>
      <c r="F220" s="4" t="inlineStr">
        <is>
          <t>50.00</t>
        </is>
      </c>
    </row>
    <row collapsed="false" customFormat="false" customHeight="false" hidden="false" ht="12.1" outlineLevel="0" r="221">
      <c r="A221" s="5" t="s">
        <f>=HYPERLINK("https://leilaoonline.net/lote/detalhe/197719", "221")</f>
      </c>
      <c r="B221" s="4" t="s">
        <f>=HYPERLINK("https://leilaoonline.net/lote/detalhe/197719", " Baumer - 01 unidade")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999,00</t>
        </is>
      </c>
      <c r="F221" s="4" t="inlineStr">
        <is>
          <t>50.00</t>
        </is>
      </c>
    </row>
    <row collapsed="false" customFormat="false" customHeight="false" hidden="false" ht="12.1" outlineLevel="0" r="222">
      <c r="A222" s="5" t="s">
        <f>=HYPERLINK("https://leilaoonline.net/lote/detalhe/197747", "222")</f>
      </c>
      <c r="B222" s="4" t="s">
        <f>=HYPERLINK("https://leilaoonline.net/lote/detalhe/197747", " Bulova - 01 unidade")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1.500,00</t>
        </is>
      </c>
      <c r="F222" s="4" t="inlineStr">
        <is>
          <t>50.00</t>
        </is>
      </c>
    </row>
    <row collapsed="false" customFormat="false" customHeight="false" hidden="false" ht="12.1" outlineLevel="0" r="223">
      <c r="A223" s="5" t="s">
        <f>=HYPERLINK("https://leilaoonline.net/lote/detalhe/197749", "223")</f>
      </c>
      <c r="B223" s="4" t="s">
        <f>=HYPERLINK("https://leilaoonline.net/lote/detalhe/197749", " Oriente - 01 unidade")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1.100,00</t>
        </is>
      </c>
      <c r="F223" s="4" t="inlineStr">
        <is>
          <t>50.00</t>
        </is>
      </c>
    </row>
    <row collapsed="false" customFormat="false" customHeight="false" hidden="false" ht="12.1" outlineLevel="0" r="224">
      <c r="A224" s="5" t="s">
        <f>=HYPERLINK("https://leilaoonline.net/lote/detalhe/197674", "225")</f>
      </c>
      <c r="B224" s="4" t="s">
        <f>=HYPERLINK("https://leilaoonline.net/lote/detalhe/197674", " Tissot - 01 unidade")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950,00</t>
        </is>
      </c>
      <c r="F224" s="4" t="inlineStr">
        <is>
          <t>50.00</t>
        </is>
      </c>
    </row>
    <row collapsed="false" customFormat="false" customHeight="false" hidden="false" ht="12.1" outlineLevel="0" r="225">
      <c r="A225" s="5" t="s">
        <f>=HYPERLINK("https://leilaoonline.net/lote/detalhe/197694", "226")</f>
      </c>
      <c r="B225" s="4" t="s">
        <f>=HYPERLINK("https://leilaoonline.net/lote/detalhe/197694", " Raymond - 01 unidade")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1.700,00</t>
        </is>
      </c>
      <c r="F225" s="4" t="inlineStr">
        <is>
          <t>50.00</t>
        </is>
      </c>
    </row>
    <row collapsed="false" customFormat="false" customHeight="false" hidden="false" ht="12.1" outlineLevel="0" r="226">
      <c r="A226" s="5" t="s">
        <f>=HYPERLINK("https://leilaoonline.net/lote/detalhe/197723", "227")</f>
      </c>
      <c r="B226" s="4" t="s">
        <f>=HYPERLINK("https://leilaoonline.net/lote/detalhe/197723", " Gucci - 01 unidade")</f>
      </c>
      <c r="C226" s="4" t="inlineStr">
        <is>
          <t>Não vendido</t>
        </is>
      </c>
      <c r="D226" s="4" t="inlineStr">
        <is>
          <t>0</t>
        </is>
      </c>
      <c r="E226" s="5" t="inlineStr">
        <is>
          <t>930,00</t>
        </is>
      </c>
      <c r="F226" s="4" t="inlineStr">
        <is>
          <t>50.00</t>
        </is>
      </c>
    </row>
    <row collapsed="false" customFormat="false" customHeight="false" hidden="false" ht="12.1" outlineLevel="0" r="227">
      <c r="A227" s="5" t="s">
        <f>=HYPERLINK("https://leilaoonline.net/lote/detalhe/197734", "228")</f>
      </c>
      <c r="B227" s="4" t="s">
        <f>=HYPERLINK("https://leilaoonline.net/lote/detalhe/197734", " Invicta - 01 unidade")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800,00</t>
        </is>
      </c>
      <c r="F227" s="4" t="inlineStr">
        <is>
          <t>50.00</t>
        </is>
      </c>
    </row>
    <row collapsed="false" customFormat="false" customHeight="false" hidden="false" ht="12.1" outlineLevel="0" r="228">
      <c r="A228" s="5" t="s">
        <f>=HYPERLINK("https://leilaoonline.net/lote/detalhe/197672", "229")</f>
      </c>
      <c r="B228" s="4" t="s">
        <f>=HYPERLINK("https://leilaoonline.net/lote/detalhe/197672", " Bulgari - 01 unidade")</f>
      </c>
      <c r="C228" s="4" t="inlineStr">
        <is>
          <t>Não vendido</t>
        </is>
      </c>
      <c r="D228" s="4" t="inlineStr">
        <is>
          <t>0</t>
        </is>
      </c>
      <c r="E228" s="5" t="inlineStr">
        <is>
          <t>1.100,00</t>
        </is>
      </c>
      <c r="F228" s="4" t="inlineStr">
        <is>
          <t>50.00</t>
        </is>
      </c>
    </row>
    <row collapsed="false" customFormat="false" customHeight="false" hidden="false" ht="12.1" outlineLevel="0" r="229">
      <c r="A229" s="5" t="s">
        <f>=HYPERLINK("https://leilaoonline.net/lote/detalhe/197683", "230")</f>
      </c>
      <c r="B229" s="4" t="s">
        <f>=HYPERLINK("https://leilaoonline.net/lote/detalhe/197683", " Rolex - 01 unidade")</f>
      </c>
      <c r="C229" s="4" t="inlineStr">
        <is>
          <t>Não vendido</t>
        </is>
      </c>
      <c r="D229" s="4" t="inlineStr">
        <is>
          <t>0</t>
        </is>
      </c>
      <c r="E229" s="5" t="inlineStr">
        <is>
          <t>1.300,00</t>
        </is>
      </c>
      <c r="F229" s="4" t="inlineStr">
        <is>
          <t>50.00</t>
        </is>
      </c>
    </row>
    <row collapsed="false" customFormat="false" customHeight="false" hidden="false" ht="12.1" outlineLevel="0" r="230">
      <c r="A230" s="5" t="s">
        <f>=HYPERLINK("https://leilaoonline.net/lote/detalhe/197711", "231")</f>
      </c>
      <c r="B230" s="4" t="s">
        <f>=HYPERLINK("https://leilaoonline.net/lote/detalhe/197711", " Rolex - 01 unidade")</f>
      </c>
      <c r="C230" s="4" t="inlineStr">
        <is>
          <t>Não vendido</t>
        </is>
      </c>
      <c r="D230" s="4" t="inlineStr">
        <is>
          <t>0</t>
        </is>
      </c>
      <c r="E230" s="5" t="inlineStr">
        <is>
          <t>1.350,00</t>
        </is>
      </c>
      <c r="F230" s="4" t="inlineStr">
        <is>
          <t>50.00</t>
        </is>
      </c>
    </row>
    <row collapsed="false" customFormat="false" customHeight="false" hidden="false" ht="12.1" outlineLevel="0" r="231">
      <c r="A231" s="5" t="s">
        <f>=HYPERLINK("https://leilaoonline.net/lote/detalhe/197738", "232")</f>
      </c>
      <c r="B231" s="4" t="s">
        <f>=HYPERLINK("https://leilaoonline.net/lote/detalhe/197738", " Gran Carrera - 01 unidade")</f>
      </c>
      <c r="C231" s="4" t="inlineStr">
        <is>
          <t>Não vendido</t>
        </is>
      </c>
      <c r="D231" s="4" t="inlineStr">
        <is>
          <t>0</t>
        </is>
      </c>
      <c r="E231" s="5" t="inlineStr">
        <is>
          <t>1.400,00</t>
        </is>
      </c>
      <c r="F231" s="4" t="inlineStr">
        <is>
          <t>50.00</t>
        </is>
      </c>
    </row>
    <row collapsed="false" customFormat="false" customHeight="false" hidden="false" ht="12.1" outlineLevel="0" r="232">
      <c r="A232" s="5" t="s">
        <f>=HYPERLINK("https://leilaoonline.net/lote/detalhe/197681", "233")</f>
      </c>
      <c r="B232" s="4" t="s">
        <f>=HYPERLINK("https://leilaoonline.net/lote/detalhe/197681", " Cartier - 01 unidade")</f>
      </c>
      <c r="C232" s="4" t="inlineStr">
        <is>
          <t>Não vendido</t>
        </is>
      </c>
      <c r="D232" s="4" t="inlineStr">
        <is>
          <t>0</t>
        </is>
      </c>
      <c r="E232" s="5" t="inlineStr">
        <is>
          <t>1.300,00</t>
        </is>
      </c>
      <c r="F232" s="4" t="inlineStr">
        <is>
          <t>50.00</t>
        </is>
      </c>
    </row>
    <row collapsed="false" customFormat="false" customHeight="false" hidden="false" ht="12.1" outlineLevel="0" r="233">
      <c r="A233" s="5" t="s">
        <f>=HYPERLINK("https://leilaoonline.net/lote/detalhe/197710", "234")</f>
      </c>
      <c r="B233" s="4" t="s">
        <f>=HYPERLINK("https://leilaoonline.net/lote/detalhe/197710", " Mon Blanck - 01 unidade")</f>
      </c>
      <c r="C233" s="4" t="inlineStr">
        <is>
          <t>Não vendido</t>
        </is>
      </c>
      <c r="D233" s="4" t="inlineStr">
        <is>
          <t>0</t>
        </is>
      </c>
      <c r="E233" s="5" t="inlineStr">
        <is>
          <t>1.200,00</t>
        </is>
      </c>
      <c r="F233" s="4" t="inlineStr">
        <is>
          <t>50.00</t>
        </is>
      </c>
    </row>
    <row collapsed="false" customFormat="false" customHeight="false" hidden="false" ht="12.1" outlineLevel="0" r="234">
      <c r="A234" s="5" t="s">
        <f>=HYPERLINK("https://leilaoonline.net/lote/detalhe/197745", "235")</f>
      </c>
      <c r="B234" s="4" t="s">
        <f>=HYPERLINK("https://leilaoonline.net/lote/detalhe/197745", " Brat - 01 unidade")</f>
      </c>
      <c r="C234" s="4" t="inlineStr">
        <is>
          <t>Não vendido</t>
        </is>
      </c>
      <c r="D234" s="4" t="inlineStr">
        <is>
          <t>0</t>
        </is>
      </c>
      <c r="E234" s="5" t="inlineStr">
        <is>
          <t>1.300,00</t>
        </is>
      </c>
      <c r="F234" s="4" t="inlineStr">
        <is>
          <t>50.00</t>
        </is>
      </c>
    </row>
    <row collapsed="false" customFormat="false" customHeight="false" hidden="false" ht="12.1" outlineLevel="0" r="235">
      <c r="A235" s="5" t="s">
        <f>=HYPERLINK("https://leilaoonline.net/lote/detalhe/197715", "236")</f>
      </c>
      <c r="B235" s="4" t="s">
        <f>=HYPERLINK("https://leilaoonline.net/lote/detalhe/197715", " Raymond - 01 unidade")</f>
      </c>
      <c r="C235" s="4" t="inlineStr">
        <is>
          <t>Não vendido</t>
        </is>
      </c>
      <c r="D235" s="4" t="inlineStr">
        <is>
          <t>0</t>
        </is>
      </c>
      <c r="E235" s="5" t="inlineStr">
        <is>
          <t>2.800,00</t>
        </is>
      </c>
      <c r="F235" s="4" t="inlineStr">
        <is>
          <t>50.00</t>
        </is>
      </c>
    </row>
    <row collapsed="false" customFormat="false" customHeight="false" hidden="false" ht="12.1" outlineLevel="0" r="236">
      <c r="A236" s="5" t="s">
        <f>=HYPERLINK("https://leilaoonline.net/lote/detalhe/197673", "237")</f>
      </c>
      <c r="B236" s="4" t="s">
        <f>=HYPERLINK("https://leilaoonline.net/lote/detalhe/197673", " Rolex - 01 unidade")</f>
      </c>
      <c r="C236" s="4" t="inlineStr">
        <is>
          <t>Não vendido</t>
        </is>
      </c>
      <c r="D236" s="4" t="inlineStr">
        <is>
          <t>0</t>
        </is>
      </c>
      <c r="E236" s="5" t="inlineStr">
        <is>
          <t>800,00</t>
        </is>
      </c>
      <c r="F236" s="4" t="inlineStr">
        <is>
          <t>50.00</t>
        </is>
      </c>
    </row>
    <row collapsed="false" customFormat="false" customHeight="false" hidden="false" ht="12.1" outlineLevel="0" r="237">
      <c r="A237" s="5" t="s">
        <f>=HYPERLINK("https://leilaoonline.net/lote/detalhe/197687", "238")</f>
      </c>
      <c r="B237" s="4" t="s">
        <f>=HYPERLINK("https://leilaoonline.net/lote/detalhe/197687", " Longuinys - 01 unidade")</f>
      </c>
      <c r="C237" s="4" t="inlineStr">
        <is>
          <t>Não vendido</t>
        </is>
      </c>
      <c r="D237" s="4" t="inlineStr">
        <is>
          <t>0</t>
        </is>
      </c>
      <c r="E237" s="5" t="inlineStr">
        <is>
          <t>3.600,00</t>
        </is>
      </c>
      <c r="F237" s="4" t="inlineStr">
        <is>
          <t>50.00</t>
        </is>
      </c>
    </row>
    <row collapsed="false" customFormat="false" customHeight="false" hidden="false" ht="12.1" outlineLevel="0" r="238">
      <c r="A238" s="5" t="s">
        <f>=HYPERLINK("https://leilaoonline.net/lote/detalhe/197695", "239")</f>
      </c>
      <c r="B238" s="4" t="s">
        <f>=HYPERLINK("https://leilaoonline.net/lote/detalhe/197695", " Raymond - 01 unidade")</f>
      </c>
      <c r="C238" s="4" t="inlineStr">
        <is>
          <t>Não vendido</t>
        </is>
      </c>
      <c r="D238" s="4" t="inlineStr">
        <is>
          <t>0</t>
        </is>
      </c>
      <c r="E238" s="5" t="inlineStr">
        <is>
          <t>1.800,00</t>
        </is>
      </c>
      <c r="F238" s="4" t="inlineStr">
        <is>
          <t>50.00</t>
        </is>
      </c>
    </row>
    <row collapsed="false" customFormat="false" customHeight="false" hidden="false" ht="12.1" outlineLevel="0" r="239">
      <c r="A239" s="5" t="s">
        <f>=HYPERLINK("https://leilaoonline.net/lote/detalhe/197660", "240")</f>
      </c>
      <c r="B239" s="4" t="s">
        <f>=HYPERLINK("https://leilaoonline.net/lote/detalhe/197660", " Tissot - 01 unidade")</f>
      </c>
      <c r="C239" s="4" t="inlineStr">
        <is>
          <t>Não vendido</t>
        </is>
      </c>
      <c r="D239" s="4" t="inlineStr">
        <is>
          <t>0</t>
        </is>
      </c>
      <c r="E239" s="5" t="inlineStr">
        <is>
          <t>2.600,00</t>
        </is>
      </c>
      <c r="F239" s="4" t="inlineStr">
        <is>
          <t>50.00</t>
        </is>
      </c>
    </row>
    <row collapsed="false" customFormat="false" customHeight="false" hidden="false" ht="12.1" outlineLevel="0" r="240">
      <c r="A240" s="5" t="s">
        <f>=HYPERLINK("https://leilaoonline.net/lote/detalhe/197678", "241")</f>
      </c>
      <c r="B240" s="4" t="s">
        <f>=HYPERLINK("https://leilaoonline.net/lote/detalhe/197678", " Baumer - 01 unidade")</f>
      </c>
      <c r="C240" s="4" t="inlineStr">
        <is>
          <t>Não vendido</t>
        </is>
      </c>
      <c r="D240" s="4" t="inlineStr">
        <is>
          <t>0</t>
        </is>
      </c>
      <c r="E240" s="5" t="inlineStr">
        <is>
          <t>1.500,00</t>
        </is>
      </c>
      <c r="F240" s="4" t="inlineStr">
        <is>
          <t>50.00</t>
        </is>
      </c>
    </row>
    <row collapsed="false" customFormat="false" customHeight="false" hidden="false" ht="12.1" outlineLevel="0" r="241">
      <c r="A241" s="5" t="s">
        <f>=HYPERLINK("https://leilaoonline.net/lote/detalhe/197669", "242")</f>
      </c>
      <c r="B241" s="4" t="s">
        <f>=HYPERLINK("https://leilaoonline.net/lote/detalhe/197669", " Citezen - 01 unidade")</f>
      </c>
      <c r="C241" s="4" t="inlineStr">
        <is>
          <t>Não vendido</t>
        </is>
      </c>
      <c r="D241" s="4" t="inlineStr">
        <is>
          <t>0</t>
        </is>
      </c>
      <c r="E241" s="5" t="inlineStr">
        <is>
          <t>600,00</t>
        </is>
      </c>
      <c r="F241" s="4" t="inlineStr">
        <is>
          <t>50.00</t>
        </is>
      </c>
    </row>
    <row collapsed="false" customFormat="false" customHeight="false" hidden="false" ht="12.1" outlineLevel="0" r="242">
      <c r="A242" s="5" t="s">
        <f>=HYPERLINK("https://leilaoonline.net/lote/detalhe/197685", "243")</f>
      </c>
      <c r="B242" s="4" t="s">
        <f>=HYPERLINK("https://leilaoonline.net/lote/detalhe/197685", " Tissot - 01 unidade")</f>
      </c>
      <c r="C242" s="4" t="inlineStr">
        <is>
          <t>Não vendido</t>
        </is>
      </c>
      <c r="D242" s="4" t="inlineStr">
        <is>
          <t>0</t>
        </is>
      </c>
      <c r="E242" s="5" t="inlineStr">
        <is>
          <t>999,00</t>
        </is>
      </c>
      <c r="F242" s="4" t="inlineStr">
        <is>
          <t>50.00</t>
        </is>
      </c>
    </row>
    <row collapsed="false" customFormat="false" customHeight="false" hidden="false" ht="12.1" outlineLevel="0" r="243">
      <c r="A243" s="5" t="s">
        <f>=HYPERLINK("https://leilaoonline.net/lote/detalhe/197690", "244")</f>
      </c>
      <c r="B243" s="4" t="s">
        <f>=HYPERLINK("https://leilaoonline.net/lote/detalhe/197690", " Fossil - 01 unidade")</f>
      </c>
      <c r="C243" s="4" t="inlineStr">
        <is>
          <t>Não vendido</t>
        </is>
      </c>
      <c r="D243" s="4" t="inlineStr">
        <is>
          <t>0</t>
        </is>
      </c>
      <c r="E243" s="5" t="inlineStr">
        <is>
          <t>499,00</t>
        </is>
      </c>
      <c r="F243" s="4" t="inlineStr">
        <is>
          <t>50.00</t>
        </is>
      </c>
    </row>
    <row collapsed="false" customFormat="false" customHeight="false" hidden="false" ht="12.1" outlineLevel="0" r="244">
      <c r="A244" s="5" t="s">
        <f>=HYPERLINK("https://leilaoonline.net/lote/detalhe/197667", "245")</f>
      </c>
      <c r="B244" s="4" t="s">
        <f>=HYPERLINK("https://leilaoonline.net/lote/detalhe/197667", " Longuinys - 01 unidade")</f>
      </c>
      <c r="C244" s="4" t="inlineStr">
        <is>
          <t>Não vendido</t>
        </is>
      </c>
      <c r="D244" s="4" t="inlineStr">
        <is>
          <t>0</t>
        </is>
      </c>
      <c r="E244" s="5" t="inlineStr">
        <is>
          <t>777,00</t>
        </is>
      </c>
      <c r="F244" s="4" t="inlineStr">
        <is>
          <t>50.00</t>
        </is>
      </c>
    </row>
    <row collapsed="false" customFormat="false" customHeight="false" hidden="false" ht="12.1" outlineLevel="0" r="245">
      <c r="A245" s="5" t="s">
        <f>=HYPERLINK("https://leilaoonline.net/lote/detalhe/197682", "246")</f>
      </c>
      <c r="B245" s="4" t="s">
        <f>=HYPERLINK("https://leilaoonline.net/lote/detalhe/197682", " Baumer - 01 unidade")</f>
      </c>
      <c r="C245" s="4" t="inlineStr">
        <is>
          <t>Não vendido</t>
        </is>
      </c>
      <c r="D245" s="4" t="inlineStr">
        <is>
          <t>0</t>
        </is>
      </c>
      <c r="E245" s="5" t="inlineStr">
        <is>
          <t>1.600,00</t>
        </is>
      </c>
      <c r="F245" s="4" t="inlineStr">
        <is>
          <t>50.00</t>
        </is>
      </c>
    </row>
    <row collapsed="false" customFormat="false" customHeight="false" hidden="false" ht="12.1" outlineLevel="0" r="246">
      <c r="A246" s="5" t="s">
        <f>=HYPERLINK("https://leilaoonline.net/lote/detalhe/197677", "247")</f>
      </c>
      <c r="B246" s="4" t="s">
        <f>=HYPERLINK("https://leilaoonline.net/lote/detalhe/197677", " Bulova - 01 unidade")</f>
      </c>
      <c r="C246" s="4" t="inlineStr">
        <is>
          <t>Não vendido</t>
        </is>
      </c>
      <c r="D246" s="4" t="inlineStr">
        <is>
          <t>0</t>
        </is>
      </c>
      <c r="E246" s="5" t="inlineStr">
        <is>
          <t>799,00</t>
        </is>
      </c>
      <c r="F246" s="4" t="inlineStr">
        <is>
          <t>50.00</t>
        </is>
      </c>
    </row>
    <row collapsed="false" customFormat="false" customHeight="false" hidden="false" ht="12.1" outlineLevel="0" r="247">
      <c r="A247" s="5" t="s">
        <f>=HYPERLINK("https://leilaoonline.net/lote/detalhe/197700", "248")</f>
      </c>
      <c r="B247" s="4" t="s">
        <f>=HYPERLINK("https://leilaoonline.net/lote/detalhe/197700", " Rado - 01 unidade")</f>
      </c>
      <c r="C247" s="4" t="inlineStr">
        <is>
          <t>Não vendido</t>
        </is>
      </c>
      <c r="D247" s="4" t="inlineStr">
        <is>
          <t>0</t>
        </is>
      </c>
      <c r="E247" s="5" t="inlineStr">
        <is>
          <t>2.200,00</t>
        </is>
      </c>
      <c r="F247" s="4" t="inlineStr">
        <is>
          <t>50.00</t>
        </is>
      </c>
    </row>
    <row collapsed="false" customFormat="false" customHeight="false" hidden="false" ht="12.1" outlineLevel="0" r="248">
      <c r="A248" s="5" t="s">
        <f>=HYPERLINK("https://leilaoonline.net/lote/detalhe/197665", "249")</f>
      </c>
      <c r="B248" s="4" t="s">
        <f>=HYPERLINK("https://leilaoonline.net/lote/detalhe/197665", " Seiko - 01 unidade")</f>
      </c>
      <c r="C248" s="4" t="inlineStr">
        <is>
          <t>Não vendido</t>
        </is>
      </c>
      <c r="D248" s="4" t="inlineStr">
        <is>
          <t>0</t>
        </is>
      </c>
      <c r="E248" s="5" t="inlineStr">
        <is>
          <t>899,00</t>
        </is>
      </c>
      <c r="F248" s="4" t="inlineStr">
        <is>
          <t>50.00</t>
        </is>
      </c>
    </row>
    <row collapsed="false" customFormat="false" customHeight="false" hidden="false" ht="12.1" outlineLevel="0" r="249">
      <c r="A249" s="5" t="s">
        <f>=HYPERLINK("https://leilaoonline.net/lote/detalhe/197676", "250")</f>
      </c>
      <c r="B249" s="4" t="s">
        <f>=HYPERLINK("https://leilaoonline.net/lote/detalhe/197676", " Natan - 01 unidade")</f>
      </c>
      <c r="C249" s="4" t="inlineStr">
        <is>
          <t>Não vendido</t>
        </is>
      </c>
      <c r="D249" s="4" t="inlineStr">
        <is>
          <t>0</t>
        </is>
      </c>
      <c r="E249" s="5" t="inlineStr">
        <is>
          <t>1.200,00</t>
        </is>
      </c>
      <c r="F249" s="4" t="inlineStr">
        <is>
          <t>50.00</t>
        </is>
      </c>
    </row>
    <row collapsed="false" customFormat="false" customHeight="false" hidden="false" ht="12.1" outlineLevel="0" r="250">
      <c r="A250" s="5" t="s">
        <f>=HYPERLINK("https://leilaoonline.net/lote/detalhe/197666", "251")</f>
      </c>
      <c r="B250" s="4" t="s">
        <f>=HYPERLINK("https://leilaoonline.net/lote/detalhe/197666", " Hamiton - 01 unidade")</f>
      </c>
      <c r="C250" s="4" t="inlineStr">
        <is>
          <t>Não vendido</t>
        </is>
      </c>
      <c r="D250" s="4" t="inlineStr">
        <is>
          <t>0</t>
        </is>
      </c>
      <c r="E250" s="5" t="inlineStr">
        <is>
          <t>650,00</t>
        </is>
      </c>
      <c r="F250" s="4" t="inlineStr">
        <is>
          <t>50.00</t>
        </is>
      </c>
    </row>
    <row collapsed="false" customFormat="false" customHeight="false" hidden="false" ht="12.1" outlineLevel="0" r="251">
      <c r="A251" s="5" t="s">
        <f>=HYPERLINK("https://leilaoonline.net/lote/detalhe/197663", "252")</f>
      </c>
      <c r="B251" s="4" t="s">
        <f>=HYPERLINK("https://leilaoonline.net/lote/detalhe/197663", " Natan - 01 unidade")</f>
      </c>
      <c r="C251" s="4" t="inlineStr">
        <is>
          <t>Não vendido</t>
        </is>
      </c>
      <c r="D251" s="4" t="inlineStr">
        <is>
          <t>0</t>
        </is>
      </c>
      <c r="E251" s="5" t="inlineStr">
        <is>
          <t>750,00</t>
        </is>
      </c>
      <c r="F251" s="4" t="inlineStr">
        <is>
          <t>50.00</t>
        </is>
      </c>
    </row>
    <row collapsed="false" customFormat="false" customHeight="false" hidden="false" ht="12.1" outlineLevel="0" r="252">
      <c r="A252" s="5" t="s">
        <f>=HYPERLINK("https://leilaoonline.net/lote/detalhe/197680", "253")</f>
      </c>
      <c r="B252" s="4" t="s">
        <f>=HYPERLINK("https://leilaoonline.net/lote/detalhe/197680", " Cornavin - 01 unidade")</f>
      </c>
      <c r="C252" s="4" t="inlineStr">
        <is>
          <t>Não vendido</t>
        </is>
      </c>
      <c r="D252" s="4" t="inlineStr">
        <is>
          <t>0</t>
        </is>
      </c>
      <c r="E252" s="5" t="inlineStr">
        <is>
          <t>450,00</t>
        </is>
      </c>
      <c r="F252" s="4" t="inlineStr">
        <is>
          <t>50.00</t>
        </is>
      </c>
    </row>
    <row collapsed="false" customFormat="false" customHeight="false" hidden="false" ht="12.1" outlineLevel="0" r="253">
      <c r="A253" s="5" t="s">
        <f>=HYPERLINK("https://leilaoonline.net/lote/detalhe/197661", "254")</f>
      </c>
      <c r="B253" s="4" t="s">
        <f>=HYPERLINK("https://leilaoonline.net/lote/detalhe/197661", " Classic - 01 unidade")</f>
      </c>
      <c r="C253" s="4" t="inlineStr">
        <is>
          <t>Não vendido</t>
        </is>
      </c>
      <c r="D253" s="4" t="inlineStr">
        <is>
          <t>0</t>
        </is>
      </c>
      <c r="E253" s="5" t="inlineStr">
        <is>
          <t>1.500,00</t>
        </is>
      </c>
      <c r="F253" s="4" t="inlineStr">
        <is>
          <t>50.00</t>
        </is>
      </c>
    </row>
    <row collapsed="false" customFormat="false" customHeight="false" hidden="false" ht="12.1" outlineLevel="0" r="254">
      <c r="A254" s="5" t="s">
        <f>=HYPERLINK("https://leilaoonline.net/lote/detalhe/197670", "255")</f>
      </c>
      <c r="B254" s="4" t="s">
        <f>=HYPERLINK("https://leilaoonline.net/lote/detalhe/197670", " Raymond - 01 unidade")</f>
      </c>
      <c r="C254" s="4" t="inlineStr">
        <is>
          <t>Não vendido</t>
        </is>
      </c>
      <c r="D254" s="4" t="inlineStr">
        <is>
          <t>0</t>
        </is>
      </c>
      <c r="E254" s="5" t="inlineStr">
        <is>
          <t>1.200,00</t>
        </is>
      </c>
      <c r="F254" s="4" t="inlineStr">
        <is>
          <t>50.00</t>
        </is>
      </c>
    </row>
    <row collapsed="false" customFormat="false" customHeight="false" hidden="false" ht="12.1" outlineLevel="0" r="255">
      <c r="A255" s="5" t="s">
        <f>=HYPERLINK("https://leilaoonline.net/lote/detalhe/197662", "256")</f>
      </c>
      <c r="B255" s="4" t="s">
        <f>=HYPERLINK("https://leilaoonline.net/lote/detalhe/197662", " Gucci - 01 unidade")</f>
      </c>
      <c r="C255" s="4" t="inlineStr">
        <is>
          <t>Não vendido</t>
        </is>
      </c>
      <c r="D255" s="4" t="inlineStr">
        <is>
          <t>0</t>
        </is>
      </c>
      <c r="E255" s="5" t="inlineStr">
        <is>
          <t>550,00</t>
        </is>
      </c>
      <c r="F255" s="4" t="inlineStr">
        <is>
          <t>50.00</t>
        </is>
      </c>
    </row>
    <row collapsed="false" customFormat="false" customHeight="false" hidden="false" ht="12.1" outlineLevel="0" r="256">
      <c r="A256" s="5" t="s">
        <f>=HYPERLINK("https://leilaoonline.net/lote/detalhe/197688", "257")</f>
      </c>
      <c r="B256" s="4" t="s">
        <f>=HYPERLINK("https://leilaoonline.net/lote/detalhe/197688", " Lockman - 01 unidade")</f>
      </c>
      <c r="C256" s="4" t="inlineStr">
        <is>
          <t>Não vendido</t>
        </is>
      </c>
      <c r="D256" s="4" t="inlineStr">
        <is>
          <t>0</t>
        </is>
      </c>
      <c r="E256" s="5" t="inlineStr">
        <is>
          <t>1.500,00</t>
        </is>
      </c>
      <c r="F256" s="4" t="inlineStr">
        <is>
          <t>50.00</t>
        </is>
      </c>
    </row>
    <row collapsed="false" customFormat="false" customHeight="false" hidden="false" ht="12.1" outlineLevel="0" r="257">
      <c r="A257" s="5" t="s">
        <f>=HYPERLINK("https://leilaoonline.net/lote/detalhe/197664", "258")</f>
      </c>
      <c r="B257" s="4" t="s">
        <f>=HYPERLINK("https://leilaoonline.net/lote/detalhe/197664", " Mayor - 01 unidade")</f>
      </c>
      <c r="C257" s="4" t="inlineStr">
        <is>
          <t>Não vendido</t>
        </is>
      </c>
      <c r="D257" s="4" t="inlineStr">
        <is>
          <t>0</t>
        </is>
      </c>
      <c r="E257" s="5" t="inlineStr">
        <is>
          <t>1.600,00</t>
        </is>
      </c>
      <c r="F257" s="4" t="inlineStr">
        <is>
          <t>50.00</t>
        </is>
      </c>
    </row>
    <row collapsed="false" customFormat="false" customHeight="false" hidden="false" ht="12.1" outlineLevel="0" r="258">
      <c r="A258" s="5" t="s">
        <f>=HYPERLINK("https://leilaoonline.net/lote/detalhe/197757", "259")</f>
      </c>
      <c r="B258" s="4" t="s">
        <f>=HYPERLINK("https://leilaoonline.net/lote/detalhe/197757", " Seiko - 01 unidade")</f>
      </c>
      <c r="C258" s="4" t="inlineStr">
        <is>
          <t>Não vendido</t>
        </is>
      </c>
      <c r="D258" s="4" t="inlineStr">
        <is>
          <t>0</t>
        </is>
      </c>
      <c r="E258" s="5" t="inlineStr">
        <is>
          <t>1.200,00</t>
        </is>
      </c>
      <c r="F258" s="4" t="inlineStr">
        <is>
          <t>50.00</t>
        </is>
      </c>
    </row>
    <row collapsed="false" customFormat="false" customHeight="false" hidden="false" ht="12.1" outlineLevel="0" r="259">
      <c r="A259" s="5" t="s">
        <f>=HYPERLINK("https://leilaoonline.net/lote/detalhe/197724", "260")</f>
      </c>
      <c r="B259" s="4" t="s">
        <f>=HYPERLINK("https://leilaoonline.net/lote/detalhe/197724", " Wenger - 01 unidade")</f>
      </c>
      <c r="C259" s="4" t="inlineStr">
        <is>
          <t>Não vendido</t>
        </is>
      </c>
      <c r="D259" s="4" t="inlineStr">
        <is>
          <t>0</t>
        </is>
      </c>
      <c r="E259" s="5" t="inlineStr">
        <is>
          <t>350,00</t>
        </is>
      </c>
      <c r="F259" s="4" t="inlineStr">
        <is>
          <t>50.00</t>
        </is>
      </c>
    </row>
    <row collapsed="false" customFormat="false" customHeight="false" hidden="false" ht="12.1" outlineLevel="0" r="260">
      <c r="A260" s="5" t="s">
        <f>=HYPERLINK("https://leilaoonline.net/lote/detalhe/197659", "261")</f>
      </c>
      <c r="B260" s="4" t="s">
        <f>=HYPERLINK("https://leilaoonline.net/lote/detalhe/197659", " Cartier - 01 unidade")</f>
      </c>
      <c r="C260" s="4" t="inlineStr">
        <is>
          <t>Não vendido</t>
        </is>
      </c>
      <c r="D260" s="4" t="inlineStr">
        <is>
          <t>0</t>
        </is>
      </c>
      <c r="E260" s="5" t="inlineStr">
        <is>
          <t>800,00</t>
        </is>
      </c>
      <c r="F260" s="4" t="inlineStr">
        <is>
          <t>50.00</t>
        </is>
      </c>
    </row>
    <row collapsed="false" customFormat="false" customHeight="false" hidden="false" ht="12.1" outlineLevel="0" r="261">
      <c r="A261" s="5" t="s">
        <f>=HYPERLINK("https://leilaoonline.net/lote/detalhe/197705", "262")</f>
      </c>
      <c r="B261" s="4" t="s">
        <f>=HYPERLINK("https://leilaoonline.net/lote/detalhe/197705", " Longuinys - 01 unidade")</f>
      </c>
      <c r="C261" s="4" t="inlineStr">
        <is>
          <t>Não vendido</t>
        </is>
      </c>
      <c r="D261" s="4" t="inlineStr">
        <is>
          <t>0</t>
        </is>
      </c>
      <c r="E261" s="5" t="inlineStr">
        <is>
          <t>3.000,00</t>
        </is>
      </c>
      <c r="F261" s="4" t="inlineStr">
        <is>
          <t>50.00</t>
        </is>
      </c>
    </row>
    <row collapsed="false" customFormat="false" customHeight="false" hidden="false" ht="12.1" outlineLevel="0" r="262">
      <c r="A262" s="5" t="s">
        <f>=HYPERLINK("https://leilaoonline.net/lote/detalhe/197756", "263")</f>
      </c>
      <c r="B262" s="4" t="s">
        <f>=HYPERLINK("https://leilaoonline.net/lote/detalhe/197756", " Tisso - 01 unidade")</f>
      </c>
      <c r="C262" s="4" t="inlineStr">
        <is>
          <t>Não vendido</t>
        </is>
      </c>
      <c r="D262" s="4" t="inlineStr">
        <is>
          <t>0</t>
        </is>
      </c>
      <c r="E262" s="5" t="inlineStr">
        <is>
          <t>999,00</t>
        </is>
      </c>
      <c r="F262" s="4" t="inlineStr">
        <is>
          <t>50.00</t>
        </is>
      </c>
    </row>
    <row collapsed="false" customFormat="false" customHeight="false" hidden="false" ht="12.1" outlineLevel="0" r="263">
      <c r="A263" s="5" t="s">
        <f>=HYPERLINK("https://leilaoonline.net/lote/detalhe/197693", "264")</f>
      </c>
      <c r="B263" s="4" t="s">
        <f>=HYPERLINK("https://leilaoonline.net/lote/detalhe/197693", " Fende - 01 unidade")</f>
      </c>
      <c r="C263" s="4" t="inlineStr">
        <is>
          <t>Não vendido</t>
        </is>
      </c>
      <c r="D263" s="4" t="inlineStr">
        <is>
          <t>0</t>
        </is>
      </c>
      <c r="E263" s="5" t="inlineStr">
        <is>
          <t>899,00</t>
        </is>
      </c>
      <c r="F263" s="4" t="inlineStr">
        <is>
          <t>50.00</t>
        </is>
      </c>
    </row>
    <row collapsed="false" customFormat="false" customHeight="false" hidden="false" ht="12.1" outlineLevel="0" r="264">
      <c r="A264" s="5" t="s">
        <f>=HYPERLINK("https://leilaoonline.net/lote/detalhe/197704", "265")</f>
      </c>
      <c r="B264" s="4" t="s">
        <f>=HYPERLINK("https://leilaoonline.net/lote/detalhe/197704", " Rosenman - 01 unidade")</f>
      </c>
      <c r="C264" s="4" t="inlineStr">
        <is>
          <t>Não vendido</t>
        </is>
      </c>
      <c r="D264" s="4" t="inlineStr">
        <is>
          <t>0</t>
        </is>
      </c>
      <c r="E264" s="5" t="inlineStr">
        <is>
          <t>999,00</t>
        </is>
      </c>
      <c r="F264" s="4" t="inlineStr">
        <is>
          <t>50.00</t>
        </is>
      </c>
    </row>
    <row collapsed="false" customFormat="false" customHeight="false" hidden="false" ht="12.1" outlineLevel="0" r="265">
      <c r="A265" s="5" t="s">
        <f>=HYPERLINK("https://leilaoonline.net/lote/detalhe/197741", "266")</f>
      </c>
      <c r="B265" s="4" t="s">
        <f>=HYPERLINK("https://leilaoonline.net/lote/detalhe/197741", " Lobor - 01 unidade")</f>
      </c>
      <c r="C265" s="4" t="inlineStr">
        <is>
          <t>Não vendido</t>
        </is>
      </c>
      <c r="D265" s="4" t="inlineStr">
        <is>
          <t>0</t>
        </is>
      </c>
      <c r="E265" s="5" t="inlineStr">
        <is>
          <t>450,00</t>
        </is>
      </c>
      <c r="F265" s="4" t="inlineStr">
        <is>
          <t>50.00</t>
        </is>
      </c>
    </row>
    <row collapsed="false" customFormat="false" customHeight="false" hidden="false" ht="12.1" outlineLevel="0" r="266">
      <c r="A266" s="5" t="s">
        <f>=HYPERLINK("https://leilaoonline.net/lote/detalhe/197777", "267")</f>
      </c>
      <c r="B266" s="4" t="s">
        <f>=HYPERLINK("https://leilaoonline.net/lote/detalhe/197777", " Bulova - 01 unidade")</f>
      </c>
      <c r="C266" s="4" t="inlineStr">
        <is>
          <t>Não vendido</t>
        </is>
      </c>
      <c r="D266" s="4" t="inlineStr">
        <is>
          <t>0</t>
        </is>
      </c>
      <c r="E266" s="5" t="inlineStr">
        <is>
          <t>800,00</t>
        </is>
      </c>
      <c r="F266" s="4" t="inlineStr">
        <is>
          <t>50.00</t>
        </is>
      </c>
    </row>
    <row collapsed="false" customFormat="false" customHeight="false" hidden="false" ht="12.1" outlineLevel="0" r="267">
      <c r="A267" s="5" t="s">
        <f>=HYPERLINK("https://leilaoonline.net/lote/detalhe/197718", "268")</f>
      </c>
      <c r="B267" s="4" t="s">
        <f>=HYPERLINK("https://leilaoonline.net/lote/detalhe/197718", " Rosse - 01 unidade")</f>
      </c>
      <c r="C267" s="4" t="inlineStr">
        <is>
          <t>Não vendido</t>
        </is>
      </c>
      <c r="D267" s="4" t="inlineStr">
        <is>
          <t>0</t>
        </is>
      </c>
      <c r="E267" s="5" t="inlineStr">
        <is>
          <t>999,00</t>
        </is>
      </c>
      <c r="F267" s="4" t="inlineStr">
        <is>
          <t>50.00</t>
        </is>
      </c>
    </row>
    <row collapsed="false" customFormat="false" customHeight="false" hidden="false" ht="12.1" outlineLevel="0" r="268">
      <c r="A268" s="5" t="s">
        <f>=HYPERLINK("https://leilaoonline.net/lote/detalhe/197712", "269")</f>
      </c>
      <c r="B268" s="4" t="s">
        <f>=HYPERLINK("https://leilaoonline.net/lote/detalhe/197712", " Bulova - 01 unidade")</f>
      </c>
      <c r="C268" s="4" t="inlineStr">
        <is>
          <t>Não vendido</t>
        </is>
      </c>
      <c r="D268" s="4" t="inlineStr">
        <is>
          <t>0</t>
        </is>
      </c>
      <c r="E268" s="5" t="inlineStr">
        <is>
          <t>1.500,00</t>
        </is>
      </c>
      <c r="F268" s="4" t="inlineStr">
        <is>
          <t>50.00</t>
        </is>
      </c>
    </row>
    <row collapsed="false" customFormat="false" customHeight="false" hidden="false" ht="12.1" outlineLevel="0" r="269">
      <c r="A269" s="5" t="s">
        <f>=HYPERLINK("https://leilaoonline.net/lote/detalhe/197728", "270")</f>
      </c>
      <c r="B269" s="4" t="s">
        <f>=HYPERLINK("https://leilaoonline.net/lote/detalhe/197728", " Omega - 01 unidade")</f>
      </c>
      <c r="C269" s="4" t="inlineStr">
        <is>
          <t>Não vendido</t>
        </is>
      </c>
      <c r="D269" s="4" t="inlineStr">
        <is>
          <t>0</t>
        </is>
      </c>
      <c r="E269" s="5" t="inlineStr">
        <is>
          <t>1.999,00</t>
        </is>
      </c>
      <c r="F269" s="4" t="inlineStr">
        <is>
          <t>50.00</t>
        </is>
      </c>
    </row>
    <row collapsed="false" customFormat="false" customHeight="false" hidden="false" ht="12.1" outlineLevel="0" r="270">
      <c r="A270" s="5" t="s">
        <f>=HYPERLINK("https://leilaoonline.net/lote/detalhe/197748", "271")</f>
      </c>
      <c r="B270" s="4" t="s">
        <f>=HYPERLINK("https://leilaoonline.net/lote/detalhe/197748", " Westen - 01 unidade")</f>
      </c>
      <c r="C270" s="4" t="inlineStr">
        <is>
          <t>Não vendido</t>
        </is>
      </c>
      <c r="D270" s="4" t="inlineStr">
        <is>
          <t>0</t>
        </is>
      </c>
      <c r="E270" s="5" t="inlineStr">
        <is>
          <t>599,00</t>
        </is>
      </c>
      <c r="F270" s="4" t="inlineStr">
        <is>
          <t>50.00</t>
        </is>
      </c>
    </row>
    <row collapsed="false" customFormat="false" customHeight="false" hidden="false" ht="12.1" outlineLevel="0" r="271">
      <c r="A271" s="5" t="s">
        <f>=HYPERLINK("https://leilaoonline.net/lote/detalhe/197776", "272")</f>
      </c>
      <c r="B271" s="4" t="s">
        <f>=HYPERLINK("https://leilaoonline.net/lote/detalhe/197776", " Baumer - 01 unidade")</f>
      </c>
      <c r="C271" s="4" t="inlineStr">
        <is>
          <t>Não vendido</t>
        </is>
      </c>
      <c r="D271" s="4" t="inlineStr">
        <is>
          <t>0</t>
        </is>
      </c>
      <c r="E271" s="5" t="inlineStr">
        <is>
          <t>850,00</t>
        </is>
      </c>
      <c r="F271" s="4" t="inlineStr">
        <is>
          <t>50.00</t>
        </is>
      </c>
    </row>
    <row collapsed="false" customFormat="false" customHeight="false" hidden="false" ht="12.1" outlineLevel="0" r="272">
      <c r="A272" s="5" t="s">
        <f>=HYPERLINK("https://leilaoonline.net/lote/detalhe/197737", "273")</f>
      </c>
      <c r="B272" s="4" t="s">
        <f>=HYPERLINK("https://leilaoonline.net/lote/detalhe/197737", " Bulova - 01 unidade")</f>
      </c>
      <c r="C272" s="4" t="inlineStr">
        <is>
          <t>Não vendido</t>
        </is>
      </c>
      <c r="D272" s="4" t="inlineStr">
        <is>
          <t>0</t>
        </is>
      </c>
      <c r="E272" s="5" t="inlineStr">
        <is>
          <t>1.300,00</t>
        </is>
      </c>
      <c r="F272" s="4" t="inlineStr">
        <is>
          <t>50.00</t>
        </is>
      </c>
    </row>
    <row collapsed="false" customFormat="false" customHeight="false" hidden="false" ht="12.1" outlineLevel="0" r="273">
      <c r="A273" s="5" t="s">
        <f>=HYPERLINK("https://leilaoonline.net/lote/detalhe/197732", "274")</f>
      </c>
      <c r="B273" s="4" t="s">
        <f>=HYPERLINK("https://leilaoonline.net/lote/detalhe/197732", " Novado - 01 unidade")</f>
      </c>
      <c r="C273" s="4" t="inlineStr">
        <is>
          <t>Não vendido</t>
        </is>
      </c>
      <c r="D273" s="4" t="inlineStr">
        <is>
          <t>0</t>
        </is>
      </c>
      <c r="E273" s="5" t="inlineStr">
        <is>
          <t>999,00</t>
        </is>
      </c>
      <c r="F273" s="4" t="inlineStr">
        <is>
          <t>50.00</t>
        </is>
      </c>
    </row>
    <row collapsed="false" customFormat="false" customHeight="false" hidden="false" ht="12.1" outlineLevel="0" r="274">
      <c r="A274" s="5" t="s">
        <f>=HYPERLINK("https://leilaoonline.net/lote/detalhe/197772", "275")</f>
      </c>
      <c r="B274" s="4" t="s">
        <f>=HYPERLINK("https://leilaoonline.net/lote/detalhe/197772", " Baumer - 01 unidade")</f>
      </c>
      <c r="C274" s="4" t="inlineStr">
        <is>
          <t>Não vendido</t>
        </is>
      </c>
      <c r="D274" s="4" t="inlineStr">
        <is>
          <t>0</t>
        </is>
      </c>
      <c r="E274" s="5" t="inlineStr">
        <is>
          <t>3.200,00</t>
        </is>
      </c>
      <c r="F274" s="4" t="inlineStr">
        <is>
          <t>50.00</t>
        </is>
      </c>
    </row>
    <row collapsed="false" customFormat="false" customHeight="false" hidden="false" ht="12.1" outlineLevel="0" r="275">
      <c r="A275" s="5" t="s">
        <f>=HYPERLINK("https://leilaoonline.net/lote/detalhe/197773", "276")</f>
      </c>
      <c r="B275" s="4" t="s">
        <f>=HYPERLINK("https://leilaoonline.net/lote/detalhe/197773", " Hamilton - 01 unidade")</f>
      </c>
      <c r="C275" s="4" t="inlineStr">
        <is>
          <t>Não vendido</t>
        </is>
      </c>
      <c r="D275" s="4" t="inlineStr">
        <is>
          <t>0</t>
        </is>
      </c>
      <c r="E275" s="5" t="inlineStr">
        <is>
          <t>450,00</t>
        </is>
      </c>
      <c r="F275" s="4" t="inlineStr">
        <is>
          <t>50.00</t>
        </is>
      </c>
    </row>
    <row collapsed="false" customFormat="false" customHeight="false" hidden="false" ht="12.1" outlineLevel="0" r="276">
      <c r="A276" s="5" t="s">
        <f>=HYPERLINK("https://leilaoonline.net/lote/detalhe/197707", "277")</f>
      </c>
      <c r="B276" s="4" t="s">
        <f>=HYPERLINK("https://leilaoonline.net/lote/detalhe/197707", " Smart - 01 unidade")</f>
      </c>
      <c r="C276" s="4" t="inlineStr">
        <is>
          <t>Não vendido</t>
        </is>
      </c>
      <c r="D276" s="4" t="inlineStr">
        <is>
          <t>0</t>
        </is>
      </c>
      <c r="E276" s="5" t="inlineStr">
        <is>
          <t>999,00</t>
        </is>
      </c>
      <c r="F276" s="4" t="inlineStr">
        <is>
          <t>50.00</t>
        </is>
      </c>
    </row>
    <row collapsed="false" customFormat="false" customHeight="false" hidden="false" ht="12.1" outlineLevel="0" r="277">
      <c r="A277" s="5" t="s">
        <f>=HYPERLINK("https://leilaoonline.net/lote/detalhe/197759", "278")</f>
      </c>
      <c r="B277" s="4" t="s">
        <f>=HYPERLINK("https://leilaoonline.net/lote/detalhe/197759", " Technos - 01 unidade")</f>
      </c>
      <c r="C277" s="4" t="inlineStr">
        <is>
          <t>Não vendido</t>
        </is>
      </c>
      <c r="D277" s="4" t="inlineStr">
        <is>
          <t>0</t>
        </is>
      </c>
      <c r="E277" s="5" t="inlineStr">
        <is>
          <t>1.200,00</t>
        </is>
      </c>
      <c r="F277" s="4" t="inlineStr">
        <is>
          <t>50.00</t>
        </is>
      </c>
    </row>
    <row collapsed="false" customFormat="false" customHeight="false" hidden="false" ht="12.1" outlineLevel="0" r="278">
      <c r="A278" s="5" t="s">
        <f>=HYPERLINK("https://leilaoonline.net/lote/detalhe/197766", "279")</f>
      </c>
      <c r="B278" s="4" t="s">
        <f>=HYPERLINK("https://leilaoonline.net/lote/detalhe/197766", " Versace - 01 unidade")</f>
      </c>
      <c r="C278" s="4" t="inlineStr">
        <is>
          <t>Não vendido</t>
        </is>
      </c>
      <c r="D278" s="4" t="inlineStr">
        <is>
          <t>0</t>
        </is>
      </c>
      <c r="E278" s="5" t="inlineStr">
        <is>
          <t>1.800,00</t>
        </is>
      </c>
      <c r="F278" s="4" t="inlineStr">
        <is>
          <t>50.00</t>
        </is>
      </c>
    </row>
    <row collapsed="false" customFormat="false" customHeight="false" hidden="false" ht="12.1" outlineLevel="0" r="279">
      <c r="A279" s="5" t="s">
        <f>=HYPERLINK("https://leilaoonline.net/lote/detalhe/197740", "280")</f>
      </c>
      <c r="B279" s="4" t="s">
        <f>=HYPERLINK("https://leilaoonline.net/lote/detalhe/197740", " Patek - 01 unidade")</f>
      </c>
      <c r="C279" s="4" t="inlineStr">
        <is>
          <t>Não vendido</t>
        </is>
      </c>
      <c r="D279" s="4" t="inlineStr">
        <is>
          <t>0</t>
        </is>
      </c>
      <c r="E279" s="5" t="inlineStr">
        <is>
          <t>800,00</t>
        </is>
      </c>
      <c r="F279" s="4" t="inlineStr">
        <is>
          <t>50.00</t>
        </is>
      </c>
    </row>
    <row collapsed="false" customFormat="false" customHeight="false" hidden="false" ht="12.1" outlineLevel="0" r="280">
      <c r="A280" s="5" t="s">
        <f>=HYPERLINK("https://leilaoonline.net/lote/detalhe/197744", "281")</f>
      </c>
      <c r="B280" s="4" t="s">
        <f>=HYPERLINK("https://leilaoonline.net/lote/detalhe/197744", " Natan - 01 unidade")</f>
      </c>
      <c r="C280" s="4" t="inlineStr">
        <is>
          <t>Não vendido</t>
        </is>
      </c>
      <c r="D280" s="4" t="inlineStr">
        <is>
          <t>0</t>
        </is>
      </c>
      <c r="E280" s="5" t="inlineStr">
        <is>
          <t>800,00</t>
        </is>
      </c>
      <c r="F280" s="4" t="inlineStr">
        <is>
          <t>50.00</t>
        </is>
      </c>
    </row>
    <row collapsed="false" customFormat="false" customHeight="false" hidden="false" ht="12.1" outlineLevel="0" r="281">
      <c r="A281" s="5" t="s">
        <f>=HYPERLINK("https://leilaoonline.net/lote/detalhe/197721", "282")</f>
      </c>
      <c r="B281" s="4" t="s">
        <f>=HYPERLINK("https://leilaoonline.net/lote/detalhe/197721", " Armani - 01 unidade")</f>
      </c>
      <c r="C281" s="4" t="inlineStr">
        <is>
          <t>Não vendido</t>
        </is>
      </c>
      <c r="D281" s="4" t="inlineStr">
        <is>
          <t>0</t>
        </is>
      </c>
      <c r="E281" s="5" t="inlineStr">
        <is>
          <t>699,00</t>
        </is>
      </c>
      <c r="F281" s="4" t="inlineStr">
        <is>
          <t>50.00</t>
        </is>
      </c>
    </row>
    <row collapsed="false" customFormat="false" customHeight="false" hidden="false" ht="12.1" outlineLevel="0" r="282">
      <c r="A282" s="5" t="s">
        <f>=HYPERLINK("https://leilaoonline.net/lote/detalhe/197775", "283")</f>
      </c>
      <c r="B282" s="4" t="s">
        <f>=HYPERLINK("https://leilaoonline.net/lote/detalhe/197775", " Maurice - 01 unidade")</f>
      </c>
      <c r="C282" s="4" t="inlineStr">
        <is>
          <t>Não vendido</t>
        </is>
      </c>
      <c r="D282" s="4" t="inlineStr">
        <is>
          <t>0</t>
        </is>
      </c>
      <c r="E282" s="5" t="inlineStr">
        <is>
          <t>499,00</t>
        </is>
      </c>
      <c r="F282" s="4" t="inlineStr">
        <is>
          <t>50.00</t>
        </is>
      </c>
    </row>
    <row collapsed="false" customFormat="false" customHeight="false" hidden="false" ht="12.1" outlineLevel="0" r="283">
      <c r="A283" s="5" t="s">
        <f>=HYPERLINK("https://leilaoonline.net/lote/detalhe/197709", "285")</f>
      </c>
      <c r="B283" s="4" t="s">
        <f>=HYPERLINK("https://leilaoonline.net/lote/detalhe/197709", " Cristian - 01 unidade")</f>
      </c>
      <c r="C283" s="4" t="inlineStr">
        <is>
          <t>Não vendido</t>
        </is>
      </c>
      <c r="D283" s="4" t="inlineStr">
        <is>
          <t>0</t>
        </is>
      </c>
      <c r="E283" s="5" t="inlineStr">
        <is>
          <t>999,00</t>
        </is>
      </c>
      <c r="F283" s="4" t="inlineStr">
        <is>
          <t>50.00</t>
        </is>
      </c>
    </row>
    <row collapsed="false" customFormat="false" customHeight="false" hidden="false" ht="12.1" outlineLevel="0" r="284">
      <c r="A284" s="5" t="s">
        <f>=HYPERLINK("https://leilaoonline.net/lote/detalhe/197753", "286")</f>
      </c>
      <c r="B284" s="4" t="s">
        <f>=HYPERLINK("https://leilaoonline.net/lote/detalhe/197753", " Guess - 01 unidade")</f>
      </c>
      <c r="C284" s="4" t="inlineStr">
        <is>
          <t>Não vendido</t>
        </is>
      </c>
      <c r="D284" s="4" t="inlineStr">
        <is>
          <t>0</t>
        </is>
      </c>
      <c r="E284" s="5" t="inlineStr">
        <is>
          <t>1.100,00</t>
        </is>
      </c>
      <c r="F284" s="4" t="inlineStr">
        <is>
          <t>50.00</t>
        </is>
      </c>
    </row>
    <row collapsed="false" customFormat="false" customHeight="false" hidden="false" ht="12.1" outlineLevel="0" r="285">
      <c r="A285" s="5" t="s">
        <f>=HYPERLINK("https://leilaoonline.net/lote/detalhe/197760", "287")</f>
      </c>
      <c r="B285" s="4" t="s">
        <f>=HYPERLINK("https://leilaoonline.net/lote/detalhe/197760", " Citezen - 01 unidade")</f>
      </c>
      <c r="C285" s="4" t="inlineStr">
        <is>
          <t>Não vendido</t>
        </is>
      </c>
      <c r="D285" s="4" t="inlineStr">
        <is>
          <t>0</t>
        </is>
      </c>
      <c r="E285" s="5" t="inlineStr">
        <is>
          <t>1.100,00</t>
        </is>
      </c>
      <c r="F285" s="4" t="inlineStr">
        <is>
          <t>50.00</t>
        </is>
      </c>
    </row>
    <row collapsed="false" customFormat="false" customHeight="false" hidden="false" ht="12.1" outlineLevel="0" r="286">
      <c r="A286" s="5" t="s">
        <f>=HYPERLINK("https://leilaoonline.net/lote/detalhe/197684", "288")</f>
      </c>
      <c r="B286" s="4" t="s">
        <f>=HYPERLINK("https://leilaoonline.net/lote/detalhe/197684", " Diesil - 01 unidade")</f>
      </c>
      <c r="C286" s="4" t="inlineStr">
        <is>
          <t>Não vendido</t>
        </is>
      </c>
      <c r="D286" s="4" t="inlineStr">
        <is>
          <t>0</t>
        </is>
      </c>
      <c r="E286" s="5" t="inlineStr">
        <is>
          <t>1.200,00</t>
        </is>
      </c>
      <c r="F286" s="4" t="inlineStr">
        <is>
          <t>50.00</t>
        </is>
      </c>
    </row>
    <row collapsed="false" customFormat="false" customHeight="false" hidden="false" ht="12.1" outlineLevel="0" r="287">
      <c r="A287" s="5" t="s">
        <f>=HYPERLINK("https://leilaoonline.net/lote/detalhe/197767", "289")</f>
      </c>
      <c r="B287" s="4" t="s">
        <f>=HYPERLINK("https://leilaoonline.net/lote/detalhe/197767", " Longuinys - 01 unidade")</f>
      </c>
      <c r="C287" s="4" t="inlineStr">
        <is>
          <t>Não vendido</t>
        </is>
      </c>
      <c r="D287" s="4" t="inlineStr">
        <is>
          <t>0</t>
        </is>
      </c>
      <c r="E287" s="5" t="inlineStr">
        <is>
          <t>3.400,00</t>
        </is>
      </c>
      <c r="F287" s="4" t="inlineStr">
        <is>
          <t>50.00</t>
        </is>
      </c>
    </row>
    <row collapsed="false" customFormat="false" customHeight="false" hidden="false" ht="12.1" outlineLevel="0" r="288">
      <c r="A288" s="5" t="s">
        <f>=HYPERLINK("https://leilaoonline.net/lote/detalhe/197754", "290")</f>
      </c>
      <c r="B288" s="4" t="s">
        <f>=HYPERLINK("https://leilaoonline.net/lote/detalhe/197754", " United - 01 unidade")</f>
      </c>
      <c r="C288" s="4" t="inlineStr">
        <is>
          <t>Não vendido</t>
        </is>
      </c>
      <c r="D288" s="4" t="inlineStr">
        <is>
          <t>0</t>
        </is>
      </c>
      <c r="E288" s="5" t="inlineStr">
        <is>
          <t>1.100,00</t>
        </is>
      </c>
      <c r="F288" s="4" t="inlineStr">
        <is>
          <t>50.00</t>
        </is>
      </c>
    </row>
    <row collapsed="false" customFormat="false" customHeight="false" hidden="false" ht="12.1" outlineLevel="0" r="289">
      <c r="A289" s="5" t="s">
        <f>=HYPERLINK("https://leilaoonline.net/lote/detalhe/197746", "291")</f>
      </c>
      <c r="B289" s="4" t="s">
        <f>=HYPERLINK("https://leilaoonline.net/lote/detalhe/197746", " Natan - 01 unidade")</f>
      </c>
      <c r="C289" s="4" t="inlineStr">
        <is>
          <t>Não vendido</t>
        </is>
      </c>
      <c r="D289" s="4" t="inlineStr">
        <is>
          <t>0</t>
        </is>
      </c>
      <c r="E289" s="5" t="inlineStr">
        <is>
          <t>1.200,00</t>
        </is>
      </c>
      <c r="F289" s="4" t="inlineStr">
        <is>
          <t>50.00</t>
        </is>
      </c>
    </row>
    <row collapsed="false" customFormat="false" customHeight="false" hidden="false" ht="12.1" outlineLevel="0" r="290">
      <c r="A290" s="5" t="s">
        <f>=HYPERLINK("https://leilaoonline.net/lote/detalhe/197742", "292")</f>
      </c>
      <c r="B290" s="4" t="s">
        <f>=HYPERLINK("https://leilaoonline.net/lote/detalhe/197742", " Aldo - 01 unidade")</f>
      </c>
      <c r="C290" s="4" t="inlineStr">
        <is>
          <t>Não vendido</t>
        </is>
      </c>
      <c r="D290" s="4" t="inlineStr">
        <is>
          <t>0</t>
        </is>
      </c>
      <c r="E290" s="5" t="inlineStr">
        <is>
          <t>999,00</t>
        </is>
      </c>
      <c r="F290" s="4" t="inlineStr">
        <is>
          <t>50.00</t>
        </is>
      </c>
    </row>
    <row collapsed="false" customFormat="false" customHeight="false" hidden="false" ht="12.1" outlineLevel="0" r="291">
      <c r="A291" s="5" t="s">
        <f>=HYPERLINK("https://leilaoonline.net/lote/detalhe/197765", "293")</f>
      </c>
      <c r="B291" s="4" t="s">
        <f>=HYPERLINK("https://leilaoonline.net/lote/detalhe/197765", " Alba - 01 unidade")</f>
      </c>
      <c r="C291" s="4" t="inlineStr">
        <is>
          <t>Não vendido</t>
        </is>
      </c>
      <c r="D291" s="4" t="inlineStr">
        <is>
          <t>0</t>
        </is>
      </c>
      <c r="E291" s="5" t="inlineStr">
        <is>
          <t>399,00</t>
        </is>
      </c>
      <c r="F291" s="4" t="inlineStr">
        <is>
          <t>50.00</t>
        </is>
      </c>
    </row>
    <row collapsed="false" customFormat="false" customHeight="false" hidden="false" ht="12.1" outlineLevel="0" r="292">
      <c r="A292" s="5" t="s">
        <f>=HYPERLINK("https://leilaoonline.net/lote/detalhe/197751", "294")</f>
      </c>
      <c r="B292" s="4" t="s">
        <f>=HYPERLINK("https://leilaoonline.net/lote/detalhe/197751", " Eterna - 01 unidade")</f>
      </c>
      <c r="C292" s="4" t="inlineStr">
        <is>
          <t>Não vendido</t>
        </is>
      </c>
      <c r="D292" s="4" t="inlineStr">
        <is>
          <t>0</t>
        </is>
      </c>
      <c r="E292" s="5" t="inlineStr">
        <is>
          <t>999,00</t>
        </is>
      </c>
      <c r="F292" s="4" t="inlineStr">
        <is>
          <t>50.00</t>
        </is>
      </c>
    </row>
    <row collapsed="false" customFormat="false" customHeight="false" hidden="false" ht="12.1" outlineLevel="0" r="293">
      <c r="A293" s="5" t="s">
        <f>=HYPERLINK("https://leilaoonline.net/lote/detalhe/197716", "295")</f>
      </c>
      <c r="B293" s="4" t="s">
        <f>=HYPERLINK("https://leilaoonline.net/lote/detalhe/197716", " Fossil - 01 unidade")</f>
      </c>
      <c r="C293" s="4" t="inlineStr">
        <is>
          <t>Não vendido</t>
        </is>
      </c>
      <c r="D293" s="4" t="inlineStr">
        <is>
          <t>0</t>
        </is>
      </c>
      <c r="E293" s="5" t="inlineStr">
        <is>
          <t>799,00</t>
        </is>
      </c>
      <c r="F293" s="4" t="inlineStr">
        <is>
          <t>50.00</t>
        </is>
      </c>
    </row>
    <row collapsed="false" customFormat="false" customHeight="false" hidden="false" ht="12.1" outlineLevel="0" r="294">
      <c r="A294" s="5" t="s">
        <f>=HYPERLINK("https://leilaoonline.net/lote/detalhe/197758", "296")</f>
      </c>
      <c r="B294" s="4" t="s">
        <f>=HYPERLINK("https://leilaoonline.net/lote/detalhe/197758", " Bulova - 01 unidade")</f>
      </c>
      <c r="C294" s="4" t="inlineStr">
        <is>
          <t>Não vendido</t>
        </is>
      </c>
      <c r="D294" s="4" t="inlineStr">
        <is>
          <t>0</t>
        </is>
      </c>
      <c r="E294" s="5" t="inlineStr">
        <is>
          <t>700,00</t>
        </is>
      </c>
      <c r="F294" s="4" t="inlineStr">
        <is>
          <t>50.00</t>
        </is>
      </c>
    </row>
    <row collapsed="false" customFormat="false" customHeight="false" hidden="false" ht="12.1" outlineLevel="0" r="295">
      <c r="A295" s="5" t="s">
        <f>=HYPERLINK("https://leilaoonline.net/lote/detalhe/197762", "297")</f>
      </c>
      <c r="B295" s="4" t="s">
        <f>=HYPERLINK("https://leilaoonline.net/lote/detalhe/197762", " Baumer - 01 unidade")</f>
      </c>
      <c r="C295" s="4" t="inlineStr">
        <is>
          <t>Não vendido</t>
        </is>
      </c>
      <c r="D295" s="4" t="inlineStr">
        <is>
          <t>0</t>
        </is>
      </c>
      <c r="E295" s="5" t="inlineStr">
        <is>
          <t>777,00</t>
        </is>
      </c>
      <c r="F295" s="4" t="inlineStr">
        <is>
          <t>50.00</t>
        </is>
      </c>
    </row>
    <row collapsed="false" customFormat="false" customHeight="false" hidden="false" ht="12.1" outlineLevel="0" r="296">
      <c r="A296" s="5" t="s">
        <f>=HYPERLINK("https://leilaoonline.net/lote/detalhe/197768", "298")</f>
      </c>
      <c r="B296" s="4" t="s">
        <f>=HYPERLINK("https://leilaoonline.net/lote/detalhe/197768", " Natan - 01 unidade")</f>
      </c>
      <c r="C296" s="4" t="inlineStr">
        <is>
          <t>Não vendido</t>
        </is>
      </c>
      <c r="D296" s="4" t="inlineStr">
        <is>
          <t>0</t>
        </is>
      </c>
      <c r="E296" s="5" t="inlineStr">
        <is>
          <t>799,00</t>
        </is>
      </c>
      <c r="F296" s="4" t="inlineStr">
        <is>
          <t>50.00</t>
        </is>
      </c>
    </row>
    <row collapsed="false" customFormat="false" customHeight="false" hidden="false" ht="12.1" outlineLevel="0" r="297">
      <c r="A297" s="5" t="s">
        <f>=HYPERLINK("https://leilaoonline.net/lote/detalhe/197717", "299")</f>
      </c>
      <c r="B297" s="4" t="s">
        <f>=HYPERLINK("https://leilaoonline.net/lote/detalhe/197717", " Viceroy - 01 unidade")</f>
      </c>
      <c r="C297" s="4" t="inlineStr">
        <is>
          <t>Não vendido</t>
        </is>
      </c>
      <c r="D297" s="4" t="inlineStr">
        <is>
          <t>0</t>
        </is>
      </c>
      <c r="E297" s="5" t="inlineStr">
        <is>
          <t>499,00</t>
        </is>
      </c>
      <c r="F297" s="4" t="inlineStr">
        <is>
          <t>50.00</t>
        </is>
      </c>
    </row>
    <row collapsed="false" customFormat="false" customHeight="false" hidden="false" ht="12.1" outlineLevel="0" r="298">
      <c r="A298" s="5" t="s">
        <f>=HYPERLINK("https://leilaoonline.net/lote/detalhe/197708", "300")</f>
      </c>
      <c r="B298" s="4" t="s">
        <f>=HYPERLINK("https://leilaoonline.net/lote/detalhe/197708", " Porchet - 01 unidade")</f>
      </c>
      <c r="C298" s="4" t="inlineStr">
        <is>
          <t>Não vendido</t>
        </is>
      </c>
      <c r="D298" s="4" t="inlineStr">
        <is>
          <t>0</t>
        </is>
      </c>
      <c r="E298" s="5" t="inlineStr">
        <is>
          <t>799,00</t>
        </is>
      </c>
      <c r="F298" s="4" t="inlineStr">
        <is>
          <t>50.00</t>
        </is>
      </c>
    </row>
    <row collapsed="false" customFormat="false" customHeight="false" hidden="false" ht="12.1" outlineLevel="0" r="299">
      <c r="A299" s="5" t="s">
        <f>=HYPERLINK("https://leilaoonline.net/lote/detalhe/197698", "301")</f>
      </c>
      <c r="B299" s="4" t="s">
        <f>=HYPERLINK("https://leilaoonline.net/lote/detalhe/197698", " Tag Heuer - 01 unidade")</f>
      </c>
      <c r="C299" s="4" t="inlineStr">
        <is>
          <t>Não vendido</t>
        </is>
      </c>
      <c r="D299" s="4" t="inlineStr">
        <is>
          <t>0</t>
        </is>
      </c>
      <c r="E299" s="5" t="inlineStr">
        <is>
          <t>1.400,00</t>
        </is>
      </c>
      <c r="F299" s="4" t="inlineStr">
        <is>
          <t>50.00</t>
        </is>
      </c>
    </row>
    <row collapsed="false" customFormat="false" customHeight="false" hidden="false" ht="12.1" outlineLevel="0" r="300">
      <c r="A300" s="5" t="s">
        <f>=HYPERLINK("https://leilaoonline.net/lote/detalhe/197769", "302")</f>
      </c>
      <c r="B300" s="4" t="s">
        <f>=HYPERLINK("https://leilaoonline.net/lote/detalhe/197769", " Bulgari - 01 unidade")</f>
      </c>
      <c r="C300" s="4" t="inlineStr">
        <is>
          <t>Não vendido</t>
        </is>
      </c>
      <c r="D300" s="4" t="inlineStr">
        <is>
          <t>0</t>
        </is>
      </c>
      <c r="E300" s="5" t="inlineStr">
        <is>
          <t>799,00</t>
        </is>
      </c>
      <c r="F300" s="4" t="inlineStr">
        <is>
          <t>50.00</t>
        </is>
      </c>
    </row>
    <row collapsed="false" customFormat="false" customHeight="false" hidden="false" ht="12.1" outlineLevel="0" r="301">
      <c r="A301" s="5" t="s">
        <f>=HYPERLINK("https://leilaoonline.net/lote/detalhe/197755", "303")</f>
      </c>
      <c r="B301" s="4" t="s">
        <f>=HYPERLINK("https://leilaoonline.net/lote/detalhe/197755", " Technos - 01 unidade")</f>
      </c>
      <c r="C301" s="4" t="inlineStr">
        <is>
          <t>Não vendido</t>
        </is>
      </c>
      <c r="D301" s="4" t="inlineStr">
        <is>
          <t>0</t>
        </is>
      </c>
      <c r="E301" s="5" t="inlineStr">
        <is>
          <t>750,00</t>
        </is>
      </c>
      <c r="F301" s="4" t="inlineStr">
        <is>
          <t>50.00</t>
        </is>
      </c>
    </row>
    <row collapsed="false" customFormat="false" customHeight="false" hidden="false" ht="12.1" outlineLevel="0" r="302">
      <c r="A302" s="5" t="s">
        <f>=HYPERLINK("https://leilaoonline.net/lote/detalhe/197774", "304")</f>
      </c>
      <c r="B302" s="4" t="s">
        <f>=HYPERLINK("https://leilaoonline.net/lote/detalhe/197774", " Natan - 01 unidade")</f>
      </c>
      <c r="C302" s="4" t="inlineStr">
        <is>
          <t>Não vendido</t>
        </is>
      </c>
      <c r="D302" s="4" t="inlineStr">
        <is>
          <t>0</t>
        </is>
      </c>
      <c r="E302" s="5" t="inlineStr">
        <is>
          <t>1.499,00</t>
        </is>
      </c>
      <c r="F302" s="4" t="inlineStr">
        <is>
          <t>50.00</t>
        </is>
      </c>
    </row>
    <row collapsed="false" customFormat="false" customHeight="false" hidden="false" ht="12.1" outlineLevel="0" r="303">
      <c r="A303" s="5" t="s">
        <f>=HYPERLINK("https://leilaoonline.net/lote/detalhe/197722", "305")</f>
      </c>
      <c r="B303" s="4" t="s">
        <f>=HYPERLINK("https://leilaoonline.net/lote/detalhe/197722", " Natan - 01 unidade")</f>
      </c>
      <c r="C303" s="4" t="inlineStr">
        <is>
          <t>Não vendido</t>
        </is>
      </c>
      <c r="D303" s="4" t="inlineStr">
        <is>
          <t>0</t>
        </is>
      </c>
      <c r="E303" s="5" t="inlineStr">
        <is>
          <t>1.299,00</t>
        </is>
      </c>
      <c r="F303" s="4" t="inlineStr">
        <is>
          <t>50.00</t>
        </is>
      </c>
    </row>
    <row collapsed="false" customFormat="false" customHeight="false" hidden="false" ht="12.1" outlineLevel="0" r="304">
      <c r="A304" s="5" t="s">
        <f>=HYPERLINK("https://leilaoonline.net/lote/detalhe/197771", "306")</f>
      </c>
      <c r="B304" s="4" t="s">
        <f>=HYPERLINK("https://leilaoonline.net/lote/detalhe/197771", " Saint Honore - 01 unidade")</f>
      </c>
      <c r="C304" s="4" t="inlineStr">
        <is>
          <t>Não vendido</t>
        </is>
      </c>
      <c r="D304" s="4" t="inlineStr">
        <is>
          <t>0</t>
        </is>
      </c>
      <c r="E304" s="5" t="inlineStr">
        <is>
          <t>1.250,00</t>
        </is>
      </c>
      <c r="F304" s="4" t="inlineStr">
        <is>
          <t>50.00</t>
        </is>
      </c>
    </row>
    <row collapsed="false" customFormat="false" customHeight="false" hidden="false" ht="12.1" outlineLevel="0" r="305">
      <c r="A305" s="5" t="s">
        <f>=HYPERLINK("https://leilaoonline.net/lote/detalhe/197778", "307")</f>
      </c>
      <c r="B305" s="4" t="s">
        <f>=HYPERLINK("https://leilaoonline.net/lote/detalhe/197778", " Natan - 01 unidade")</f>
      </c>
      <c r="C305" s="4" t="inlineStr">
        <is>
          <t>Não vendido</t>
        </is>
      </c>
      <c r="D305" s="4" t="inlineStr">
        <is>
          <t>0</t>
        </is>
      </c>
      <c r="E305" s="5" t="inlineStr">
        <is>
          <t>1.280,00</t>
        </is>
      </c>
      <c r="F305" s="4" t="inlineStr">
        <is>
          <t>50.00</t>
        </is>
      </c>
    </row>
    <row collapsed="false" customFormat="false" customHeight="false" hidden="false" ht="12.1" outlineLevel="0" r="306">
      <c r="A306" s="5" t="s">
        <f>=HYPERLINK("https://leilaoonline.net/lote/detalhe/197720", "308")</f>
      </c>
      <c r="B306" s="4" t="s">
        <f>=HYPERLINK("https://leilaoonline.net/lote/detalhe/197720", " Longuinys - 01 unidade")</f>
      </c>
      <c r="C306" s="4" t="inlineStr">
        <is>
          <t>Não vendido</t>
        </is>
      </c>
      <c r="D306" s="4" t="inlineStr">
        <is>
          <t>0</t>
        </is>
      </c>
      <c r="E306" s="5" t="inlineStr">
        <is>
          <t>3.500,00</t>
        </is>
      </c>
      <c r="F306" s="4" t="inlineStr">
        <is>
          <t>50.00</t>
        </is>
      </c>
    </row>
    <row collapsed="false" customFormat="false" customHeight="false" hidden="false" ht="12.1" outlineLevel="0" r="307">
      <c r="A307" s="5" t="s">
        <f>=HYPERLINK("https://leilaoonline.net/lote/detalhe/197713", "309")</f>
      </c>
      <c r="B307" s="4" t="s">
        <f>=HYPERLINK("https://leilaoonline.net/lote/detalhe/197713", " Rolex - 01 unidade")</f>
      </c>
      <c r="C307" s="4" t="inlineStr">
        <is>
          <t>Não vendido</t>
        </is>
      </c>
      <c r="D307" s="4" t="inlineStr">
        <is>
          <t>0</t>
        </is>
      </c>
      <c r="E307" s="5" t="inlineStr">
        <is>
          <t>1.300,00</t>
        </is>
      </c>
      <c r="F307" s="4" t="inlineStr">
        <is>
          <t>50.00</t>
        </is>
      </c>
    </row>
    <row collapsed="false" customFormat="false" customHeight="false" hidden="false" ht="12.1" outlineLevel="0" r="308">
      <c r="A308" s="5" t="s">
        <f>=HYPERLINK("https://leilaoonline.net/lote/detalhe/197726", "310")</f>
      </c>
      <c r="B308" s="4" t="s">
        <f>=HYPERLINK("https://leilaoonline.net/lote/detalhe/197726", " Mondani - 01 unidade")</f>
      </c>
      <c r="C308" s="4" t="inlineStr">
        <is>
          <t>Não vendido</t>
        </is>
      </c>
      <c r="D308" s="4" t="inlineStr">
        <is>
          <t>0</t>
        </is>
      </c>
      <c r="E308" s="5" t="inlineStr">
        <is>
          <t>650,00</t>
        </is>
      </c>
      <c r="F308" s="4" t="inlineStr">
        <is>
          <t>50.00</t>
        </is>
      </c>
    </row>
    <row collapsed="false" customFormat="false" customHeight="false" hidden="false" ht="12.1" outlineLevel="0" r="309">
      <c r="A309" s="5" t="s">
        <f>=HYPERLINK("https://leilaoonline.net/lote/detalhe/197736", "311")</f>
      </c>
      <c r="B309" s="4" t="s">
        <f>=HYPERLINK("https://leilaoonline.net/lote/detalhe/197736", " Technos - 01 unidade")</f>
      </c>
      <c r="C309" s="4" t="inlineStr">
        <is>
          <t>Não vendido</t>
        </is>
      </c>
      <c r="D309" s="4" t="inlineStr">
        <is>
          <t>0</t>
        </is>
      </c>
      <c r="E309" s="5" t="inlineStr">
        <is>
          <t>650,00</t>
        </is>
      </c>
      <c r="F309" s="4" t="inlineStr">
        <is>
          <t>50.00</t>
        </is>
      </c>
    </row>
    <row collapsed="false" customFormat="false" customHeight="false" hidden="false" ht="12.1" outlineLevel="0" r="310">
      <c r="A310" s="5" t="s">
        <f>=HYPERLINK("https://leilaoonline.net/lote/detalhe/197770", "312")</f>
      </c>
      <c r="B310" s="4" t="s">
        <f>=HYPERLINK("https://leilaoonline.net/lote/detalhe/197770", " Calvin Klein - 01 unidade")</f>
      </c>
      <c r="C310" s="4" t="inlineStr">
        <is>
          <t>Não vendido</t>
        </is>
      </c>
      <c r="D310" s="4" t="inlineStr">
        <is>
          <t>0</t>
        </is>
      </c>
      <c r="E310" s="5" t="inlineStr">
        <is>
          <t>680,00</t>
        </is>
      </c>
      <c r="F310" s="4" t="inlineStr">
        <is>
          <t>50.00</t>
        </is>
      </c>
    </row>
    <row collapsed="false" customFormat="false" customHeight="false" hidden="false" ht="12.1" outlineLevel="0" r="311">
      <c r="A311" s="5" t="s">
        <f>=HYPERLINK("https://leilaoonline.net/lote/detalhe/197763", "313")</f>
      </c>
      <c r="B311" s="4" t="s">
        <f>=HYPERLINK("https://leilaoonline.net/lote/detalhe/197763", " Haminton - 01 unidade")</f>
      </c>
      <c r="C311" s="4" t="inlineStr">
        <is>
          <t>Não vendido</t>
        </is>
      </c>
      <c r="D311" s="4" t="inlineStr">
        <is>
          <t>0</t>
        </is>
      </c>
      <c r="E311" s="5" t="inlineStr">
        <is>
          <t>900,00</t>
        </is>
      </c>
      <c r="F311" s="4" t="inlineStr">
        <is>
          <t>50.00</t>
        </is>
      </c>
    </row>
    <row collapsed="false" customFormat="false" customHeight="false" hidden="false" ht="12.1" outlineLevel="0" r="312">
      <c r="A312" s="5" t="s">
        <f>=HYPERLINK("https://leilaoonline.net/lote/detalhe/197730", "314")</f>
      </c>
      <c r="B312" s="4" t="s">
        <f>=HYPERLINK("https://leilaoonline.net/lote/detalhe/197730", " H Stem - 01 unidade")</f>
      </c>
      <c r="C312" s="4" t="inlineStr">
        <is>
          <t>Não vendido</t>
        </is>
      </c>
      <c r="D312" s="4" t="inlineStr">
        <is>
          <t>0</t>
        </is>
      </c>
      <c r="E312" s="5" t="inlineStr">
        <is>
          <t>1.400,00</t>
        </is>
      </c>
      <c r="F312" s="4" t="inlineStr">
        <is>
          <t>50.00</t>
        </is>
      </c>
    </row>
    <row collapsed="false" customFormat="false" customHeight="false" hidden="false" ht="12.1" outlineLevel="0" r="313">
      <c r="A313" s="5" t="s">
        <f>=HYPERLINK("https://leilaoonline.net/lote/detalhe/197701", "315")</f>
      </c>
      <c r="B313" s="4" t="s">
        <f>=HYPERLINK("https://leilaoonline.net/lote/detalhe/197701", " Cartier - 01 unidade")</f>
      </c>
      <c r="C313" s="4" t="inlineStr">
        <is>
          <t>Não vendido</t>
        </is>
      </c>
      <c r="D313" s="4" t="inlineStr">
        <is>
          <t>0</t>
        </is>
      </c>
      <c r="E313" s="5" t="inlineStr">
        <is>
          <t>1.600,00</t>
        </is>
      </c>
      <c r="F313" s="4" t="inlineStr">
        <is>
          <t>50.00</t>
        </is>
      </c>
    </row>
    <row collapsed="false" customFormat="false" customHeight="false" hidden="false" ht="12.1" outlineLevel="0" r="314">
      <c r="A314" s="5" t="s">
        <f>=HYPERLINK("https://leilaoonline.net/lote/detalhe/197727", "316")</f>
      </c>
      <c r="B314" s="4" t="s">
        <f>=HYPERLINK("https://leilaoonline.net/lote/detalhe/197727", " Chillibeans - 01 unidade")</f>
      </c>
      <c r="C314" s="4" t="inlineStr">
        <is>
          <t>Não vendido</t>
        </is>
      </c>
      <c r="D314" s="4" t="inlineStr">
        <is>
          <t>0</t>
        </is>
      </c>
      <c r="E314" s="5" t="inlineStr">
        <is>
          <t>999,00</t>
        </is>
      </c>
      <c r="F314" s="4" t="inlineStr">
        <is>
          <t>50.00</t>
        </is>
      </c>
    </row>
    <row collapsed="false" customFormat="false" customHeight="false" hidden="false" ht="12.1" outlineLevel="0" r="315">
      <c r="A315" s="5" t="s">
        <f>=HYPERLINK("https://leilaoonline.net/lote/detalhe/197764", "317")</f>
      </c>
      <c r="B315" s="4" t="s">
        <f>=HYPERLINK("https://leilaoonline.net/lote/detalhe/197764", " Swatch Swiss - 01 unidade")</f>
      </c>
      <c r="C315" s="4" t="inlineStr">
        <is>
          <t>Não vendido</t>
        </is>
      </c>
      <c r="D315" s="4" t="inlineStr">
        <is>
          <t>0</t>
        </is>
      </c>
      <c r="E315" s="5" t="inlineStr">
        <is>
          <t>999,00</t>
        </is>
      </c>
      <c r="F315" s="4" t="inlineStr">
        <is>
          <t>50.00</t>
        </is>
      </c>
    </row>
    <row collapsed="false" customFormat="false" customHeight="false" hidden="false" ht="12.1" outlineLevel="0" r="316">
      <c r="A316" s="5" t="s">
        <f>=HYPERLINK("https://leilaoonline.net/lote/detalhe/197702", "318")</f>
      </c>
      <c r="B316" s="4" t="s">
        <f>=HYPERLINK("https://leilaoonline.net/lote/detalhe/197702", " Tisso - 01 unidade")</f>
      </c>
      <c r="C316" s="4" t="inlineStr">
        <is>
          <t>Não vendido</t>
        </is>
      </c>
      <c r="D316" s="4" t="inlineStr">
        <is>
          <t>0</t>
        </is>
      </c>
      <c r="E316" s="5" t="inlineStr">
        <is>
          <t>599,00</t>
        </is>
      </c>
      <c r="F316" s="4" t="inlineStr">
        <is>
          <t>50.00</t>
        </is>
      </c>
    </row>
    <row collapsed="false" customFormat="false" customHeight="false" hidden="false" ht="12.1" outlineLevel="0" r="317">
      <c r="A317" s="5" t="s">
        <f>=HYPERLINK("https://leilaoonline.net/lote/detalhe/197671", "319")</f>
      </c>
      <c r="B317" s="4" t="s">
        <f>=HYPERLINK("https://leilaoonline.net/lote/detalhe/197671", " Regulator - 01 unidade")</f>
      </c>
      <c r="C317" s="4" t="inlineStr">
        <is>
          <t>Não vendido</t>
        </is>
      </c>
      <c r="D317" s="4" t="inlineStr">
        <is>
          <t>0</t>
        </is>
      </c>
      <c r="E317" s="5" t="inlineStr">
        <is>
          <t>600,00</t>
        </is>
      </c>
      <c r="F317" s="4" t="inlineStr">
        <is>
          <t>50.00</t>
        </is>
      </c>
    </row>
    <row collapsed="false" customFormat="false" customHeight="false" hidden="false" ht="12.1" outlineLevel="0" r="318">
      <c r="A318" s="5" t="s">
        <f>=HYPERLINK("https://leilaoonline.net/lote/detalhe/197686", "320")</f>
      </c>
      <c r="B318" s="4" t="s">
        <f>=HYPERLINK("https://leilaoonline.net/lote/detalhe/197686", " Victor Hugo - 01 unidade")</f>
      </c>
      <c r="C318" s="4" t="inlineStr">
        <is>
          <t>Não vendido</t>
        </is>
      </c>
      <c r="D318" s="4" t="inlineStr">
        <is>
          <t>0</t>
        </is>
      </c>
      <c r="E318" s="5" t="inlineStr">
        <is>
          <t>1.000,00</t>
        </is>
      </c>
      <c r="F318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2026-09-02T21:22:16.00Z</dcterms:created>
  <dc:creator>Tellks Tecnologia</dc:creator>
  <cp:revision>0</cp:revision>
</cp:coreProperties>
</file>