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83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VARIANTE 73, MÁQUINAS PESADAS, CABINES E COMPONENTES DE LINHA AMARELA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30/08/2023 10:00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Guilherme O Rossi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=HYPERLINK("https://leilaoonline.net/lote/detalhe/189942", "001")</f>
      </c>
      <c r="B11" s="4" t="s">
        <f>=HYPERLINK("https://leilaoonline.net/lote/detalhe/189942", " RADIADOR DOOSAN (A)")</f>
      </c>
      <c r="C11" s="4" t="inlineStr">
        <is>
          <t>Não vendido</t>
        </is>
      </c>
      <c r="D11" s="4" t="inlineStr">
        <is>
          <t>0</t>
        </is>
      </c>
      <c r="E11" s="5" t="inlineStr">
        <is>
          <t>8.350,00</t>
        </is>
      </c>
      <c r="F11" s="4" t="inlineStr">
        <is>
          <t>500.00</t>
        </is>
      </c>
    </row>
    <row collapsed="false" customFormat="false" customHeight="false" hidden="false" ht="12.1" outlineLevel="0" r="12">
      <c r="A12" s="5" t="s">
        <f>=HYPERLINK("https://leilaoonline.net/lote/detalhe/189976", "002")</f>
      </c>
      <c r="B12" s="4" t="s">
        <f>=HYPERLINK("https://leilaoonline.net/lote/detalhe/189976", " 02 TRUCKS D6M-N")</f>
      </c>
      <c r="C12" s="4" t="inlineStr">
        <is>
          <t>Não vendido</t>
        </is>
      </c>
      <c r="D12" s="4" t="inlineStr">
        <is>
          <t>0</t>
        </is>
      </c>
      <c r="E12" s="5" t="inlineStr">
        <is>
          <t>5.000,00</t>
        </is>
      </c>
      <c r="F12" s="4" t="inlineStr">
        <is>
          <t>500.00</t>
        </is>
      </c>
    </row>
    <row collapsed="false" customFormat="false" customHeight="false" hidden="false" ht="12.1" outlineLevel="0" r="13">
      <c r="A13" s="5" t="s">
        <f>=HYPERLINK("https://leilaoonline.net/lote/detalhe/189959", "003")</f>
      </c>
      <c r="B13" s="4" t="s">
        <f>=HYPERLINK("https://leilaoonline.net/lote/detalhe/189959", " PISTÃO HIDRAULICO 179-9796  / STICK 366 ")</f>
      </c>
      <c r="C13" s="4" t="inlineStr">
        <is>
          <t>Não vendido</t>
        </is>
      </c>
      <c r="D13" s="4" t="inlineStr">
        <is>
          <t>0</t>
        </is>
      </c>
      <c r="E13" s="5" t="inlineStr">
        <is>
          <t>5.000,00</t>
        </is>
      </c>
      <c r="F13" s="4" t="inlineStr">
        <is>
          <t>500.00</t>
        </is>
      </c>
    </row>
    <row collapsed="false" customFormat="false" customHeight="false" hidden="false" ht="12.1" outlineLevel="0" r="14">
      <c r="A14" s="5" t="s">
        <f>=HYPERLINK("https://leilaoonline.net/lote/detalhe/189985", "004")</f>
      </c>
      <c r="B14" s="4" t="s">
        <f>=HYPERLINK("https://leilaoonline.net/lote/detalhe/189985", " RIPPER  M SERIE ")</f>
      </c>
      <c r="C14" s="4" t="inlineStr">
        <is>
          <t>Não vendido</t>
        </is>
      </c>
      <c r="D14" s="4" t="inlineStr">
        <is>
          <t>0</t>
        </is>
      </c>
      <c r="E14" s="5" t="inlineStr">
        <is>
          <t>7.500,00</t>
        </is>
      </c>
      <c r="F14" s="4" t="inlineStr">
        <is>
          <t>500.00</t>
        </is>
      </c>
    </row>
    <row collapsed="false" customFormat="false" customHeight="false" hidden="false" ht="12.1" outlineLevel="0" r="15">
      <c r="A15" s="5" t="s">
        <f>=HYPERLINK("https://leilaoonline.net/lote/detalhe/189992", "005")</f>
      </c>
      <c r="B15" s="4" t="s">
        <f>=HYPERLINK("https://leilaoonline.net/lote/detalhe/189992", " CAÇAMBA 924K")</f>
      </c>
      <c r="C15" s="4" t="inlineStr">
        <is>
          <t>Não vendido</t>
        </is>
      </c>
      <c r="D15" s="4" t="inlineStr">
        <is>
          <t>0</t>
        </is>
      </c>
      <c r="E15" s="5" t="inlineStr">
        <is>
          <t>9.000,00</t>
        </is>
      </c>
      <c r="F15" s="4" t="inlineStr">
        <is>
          <t>500.00</t>
        </is>
      </c>
    </row>
    <row collapsed="false" customFormat="false" customHeight="false" hidden="false" ht="12.1" outlineLevel="0" r="16">
      <c r="A16" s="5" t="s">
        <f>=HYPERLINK("https://leilaoonline.net/lote/detalhe/189989", "006")</f>
      </c>
      <c r="B16" s="4" t="s">
        <f>=HYPERLINK("https://leilaoonline.net/lote/detalhe/189989", "02 TANDEM 120K/120H")</f>
      </c>
      <c r="C16" s="4" t="inlineStr">
        <is>
          <t>Não vendido</t>
        </is>
      </c>
      <c r="D16" s="4" t="inlineStr">
        <is>
          <t>0</t>
        </is>
      </c>
      <c r="E16" s="5" t="inlineStr">
        <is>
          <t>4.000,00</t>
        </is>
      </c>
      <c r="F16" s="4" t="inlineStr">
        <is>
          <t>500.00</t>
        </is>
      </c>
    </row>
    <row collapsed="false" customFormat="false" customHeight="false" hidden="false" ht="12.1" outlineLevel="0" r="17">
      <c r="A17" s="5" t="s">
        <f>=HYPERLINK("https://leilaoonline.net/lote/detalhe/190006", "007")</f>
      </c>
      <c r="B17" s="4" t="s">
        <f>=HYPERLINK("https://leilaoonline.net/lote/detalhe/190006", " COROA DE GIRO VOLVO 8218719")</f>
      </c>
      <c r="C17" s="4" t="inlineStr">
        <is>
          <t>Não vendido</t>
        </is>
      </c>
      <c r="D17" s="4" t="inlineStr">
        <is>
          <t>0</t>
        </is>
      </c>
      <c r="E17" s="5" t="inlineStr">
        <is>
          <t>5.900,00</t>
        </is>
      </c>
      <c r="F17" s="4" t="inlineStr">
        <is>
          <t>500.00</t>
        </is>
      </c>
    </row>
    <row collapsed="false" customFormat="false" customHeight="false" hidden="false" ht="12.1" outlineLevel="0" r="18">
      <c r="A18" s="5" t="s">
        <f>=HYPERLINK("https://leilaoonline.net/lote/detalhe/189963", "008")</f>
      </c>
      <c r="B18" s="4" t="s">
        <f>=HYPERLINK("https://leilaoonline.net/lote/detalhe/189963", " DIFERENCIAL 140 H / 140K")</f>
      </c>
      <c r="C18" s="4" t="inlineStr">
        <is>
          <t>Não vendido</t>
        </is>
      </c>
      <c r="D18" s="4" t="inlineStr">
        <is>
          <t>0</t>
        </is>
      </c>
      <c r="E18" s="5" t="inlineStr">
        <is>
          <t>15.000,00</t>
        </is>
      </c>
      <c r="F18" s="4" t="inlineStr">
        <is>
          <t>500.00</t>
        </is>
      </c>
    </row>
    <row collapsed="false" customFormat="false" customHeight="false" hidden="false" ht="12.1" outlineLevel="0" r="19">
      <c r="A19" s="5" t="s">
        <f>=HYPERLINK("https://leilaoonline.net/lote/detalhe/189965", "009")</f>
      </c>
      <c r="B19" s="4" t="s">
        <f>=HYPERLINK("https://leilaoonline.net/lote/detalhe/189965", " INJETORES DIVERSOS ")</f>
      </c>
      <c r="C19" s="4" t="inlineStr">
        <is>
          <t>Não vendido</t>
        </is>
      </c>
      <c r="D19" s="4" t="inlineStr">
        <is>
          <t>0</t>
        </is>
      </c>
      <c r="E19" s="5" t="inlineStr">
        <is>
          <t>500,00</t>
        </is>
      </c>
      <c r="F19" s="4" t="inlineStr">
        <is>
          <t>200.00</t>
        </is>
      </c>
    </row>
    <row collapsed="false" customFormat="false" customHeight="false" hidden="false" ht="12.1" outlineLevel="0" r="20">
      <c r="A20" s="5" t="s">
        <f>=HYPERLINK("https://leilaoonline.net/lote/detalhe/189994", "010")</f>
      </c>
      <c r="B20" s="4" t="s">
        <f>=HYPERLINK("https://leilaoonline.net/lote/detalhe/189994", " CHICOTES ELETRONICOS DIVERSOS ")</f>
      </c>
      <c r="C20" s="4" t="inlineStr">
        <is>
          <t>Não vendido</t>
        </is>
      </c>
      <c r="D20" s="4" t="inlineStr">
        <is>
          <t>0</t>
        </is>
      </c>
      <c r="E20" s="5" t="inlineStr">
        <is>
          <t>5.000,00</t>
        </is>
      </c>
      <c r="F20" s="4" t="inlineStr">
        <is>
          <t>500.00</t>
        </is>
      </c>
    </row>
    <row collapsed="false" customFormat="false" customHeight="false" hidden="false" ht="12.1" outlineLevel="0" r="21">
      <c r="A21" s="5" t="s">
        <f>=HYPERLINK("https://leilaoonline.net/lote/detalhe/189993", "011")</f>
      </c>
      <c r="B21" s="4" t="s">
        <f>=HYPERLINK("https://leilaoonline.net/lote/detalhe/189993", "02 COMANDOS E 02 REDUTORES HIDRÁULICOS DOOSAN")</f>
      </c>
      <c r="C21" s="4" t="inlineStr">
        <is>
          <t>Não vendido</t>
        </is>
      </c>
      <c r="D21" s="4" t="inlineStr">
        <is>
          <t>0</t>
        </is>
      </c>
      <c r="E21" s="5" t="inlineStr">
        <is>
          <t>15.000,00</t>
        </is>
      </c>
      <c r="F21" s="4" t="inlineStr">
        <is>
          <t>500.00</t>
        </is>
      </c>
    </row>
    <row collapsed="false" customFormat="false" customHeight="false" hidden="false" ht="12.1" outlineLevel="0" r="22">
      <c r="A22" s="5" t="s">
        <f>=HYPERLINK("https://leilaoonline.net/lote/detalhe/189975", "012")</f>
      </c>
      <c r="B22" s="4" t="s">
        <f>=HYPERLINK("https://leilaoonline.net/lote/detalhe/189975", " MOTOR DE GIRO HYUNDAI HIDRAULICO 9 UNIDADES")</f>
      </c>
      <c r="C22" s="4" t="inlineStr">
        <is>
          <t>Não vendido</t>
        </is>
      </c>
      <c r="D22" s="4" t="inlineStr">
        <is>
          <t>0</t>
        </is>
      </c>
      <c r="E22" s="5" t="inlineStr">
        <is>
          <t>20.000,00</t>
        </is>
      </c>
      <c r="F22" s="4" t="inlineStr">
        <is>
          <t>500.00</t>
        </is>
      </c>
    </row>
    <row collapsed="false" customFormat="false" customHeight="false" hidden="false" ht="12.1" outlineLevel="0" r="23">
      <c r="A23" s="5" t="s">
        <f>=HYPERLINK("https://leilaoonline.net/lote/detalhe/189956", "013")</f>
      </c>
      <c r="B23" s="4" t="s">
        <f>=HYPERLINK("https://leilaoonline.net/lote/detalhe/189956", " REDUTOR DE GIRO ")</f>
      </c>
      <c r="C23" s="4" t="inlineStr">
        <is>
          <t>Não vendido</t>
        </is>
      </c>
      <c r="D23" s="4" t="inlineStr">
        <is>
          <t>0</t>
        </is>
      </c>
      <c r="E23" s="5" t="inlineStr">
        <is>
          <t>12.500,00</t>
        </is>
      </c>
      <c r="F23" s="4" t="inlineStr">
        <is>
          <t>500.00</t>
        </is>
      </c>
    </row>
    <row collapsed="false" customFormat="false" customHeight="false" hidden="false" ht="12.1" outlineLevel="0" r="24">
      <c r="A24" s="5" t="s">
        <f>=HYPERLINK("https://leilaoonline.net/lote/detalhe/189955", "014")</f>
      </c>
      <c r="B24" s="4" t="s">
        <f>=HYPERLINK("https://leilaoonline.net/lote/detalhe/189955", " BASE DE FILTROS ")</f>
      </c>
      <c r="C24" s="4" t="inlineStr">
        <is>
          <t>Não vendido</t>
        </is>
      </c>
      <c r="D24" s="4" t="inlineStr">
        <is>
          <t>0</t>
        </is>
      </c>
      <c r="E24" s="5" t="inlineStr">
        <is>
          <t>2.500,00</t>
        </is>
      </c>
      <c r="F24" s="4" t="inlineStr">
        <is>
          <t>250.00</t>
        </is>
      </c>
    </row>
    <row collapsed="false" customFormat="false" customHeight="false" hidden="false" ht="12.1" outlineLevel="0" r="25">
      <c r="A25" s="5" t="s">
        <f>=HYPERLINK("https://leilaoonline.net/lote/detalhe/189950", "015")</f>
      </c>
      <c r="B25" s="4" t="s">
        <f>=HYPERLINK("https://leilaoonline.net/lote/detalhe/189950", " FILTROS E FAROIS ")</f>
      </c>
      <c r="C25" s="4" t="inlineStr">
        <is>
          <t>Não vendido</t>
        </is>
      </c>
      <c r="D25" s="4" t="inlineStr">
        <is>
          <t>0</t>
        </is>
      </c>
      <c r="E25" s="5" t="inlineStr">
        <is>
          <t>5.000,00</t>
        </is>
      </c>
      <c r="F25" s="4" t="inlineStr">
        <is>
          <t>500.00</t>
        </is>
      </c>
    </row>
    <row collapsed="false" customFormat="false" customHeight="false" hidden="false" ht="12.1" outlineLevel="0" r="26">
      <c r="A26" s="5" t="s">
        <f>=HYPERLINK("https://leilaoonline.net/lote/detalhe/192518", "016")</f>
      </c>
      <c r="B26" s="4" t="s">
        <f>=HYPERLINK("https://leilaoonline.net/lote/detalhe/192518", " CABINE 120H")</f>
      </c>
      <c r="C26" s="4" t="inlineStr">
        <is>
          <t>Não vendido</t>
        </is>
      </c>
      <c r="D26" s="4" t="inlineStr">
        <is>
          <t>0</t>
        </is>
      </c>
      <c r="E26" s="5" t="inlineStr">
        <is>
          <t>5.000,00</t>
        </is>
      </c>
      <c r="F26" s="4" t="inlineStr">
        <is>
          <t>500.00</t>
        </is>
      </c>
    </row>
    <row collapsed="false" customFormat="false" customHeight="false" hidden="false" ht="12.1" outlineLevel="0" r="27">
      <c r="A27" s="5" t="s">
        <f>=HYPERLINK("https://leilaoonline.net/lote/detalhe/190009", "017")</f>
      </c>
      <c r="B27" s="4" t="s">
        <f>=HYPERLINK("https://leilaoonline.net/lote/detalhe/190009", " CABOS E MANGUEIRAS DIVERSAS ")</f>
      </c>
      <c r="C27" s="4" t="inlineStr">
        <is>
          <t>Não vendido</t>
        </is>
      </c>
      <c r="D27" s="4" t="inlineStr">
        <is>
          <t>0</t>
        </is>
      </c>
      <c r="E27" s="5" t="inlineStr">
        <is>
          <t>7.500,00</t>
        </is>
      </c>
      <c r="F27" s="4" t="inlineStr">
        <is>
          <t>1000.00</t>
        </is>
      </c>
    </row>
    <row collapsed="false" customFormat="false" customHeight="false" hidden="false" ht="12.1" outlineLevel="0" r="28">
      <c r="A28" s="5" t="s">
        <f>=HYPERLINK("https://leilaoonline.net/lote/detalhe/189945", "018")</f>
      </c>
      <c r="B28" s="4" t="s">
        <f>=HYPERLINK("https://leilaoonline.net/lote/detalhe/189945", " MOTOR VOLVO EC 460")</f>
      </c>
      <c r="C28" s="4" t="inlineStr">
        <is>
          <t>Não vendido</t>
        </is>
      </c>
      <c r="D28" s="4" t="inlineStr">
        <is>
          <t>0</t>
        </is>
      </c>
      <c r="E28" s="5" t="inlineStr">
        <is>
          <t>15.000,00</t>
        </is>
      </c>
      <c r="F28" s="4" t="inlineStr">
        <is>
          <t>1000.00</t>
        </is>
      </c>
    </row>
    <row collapsed="false" customFormat="false" customHeight="false" hidden="false" ht="12.1" outlineLevel="0" r="29">
      <c r="A29" s="5" t="s">
        <f>=HYPERLINK("https://leilaoonline.net/lote/detalhe/192522", "019")</f>
      </c>
      <c r="B29" s="4" t="s">
        <f>=HYPERLINK("https://leilaoonline.net/lote/detalhe/192522", " 02 UNIDADES / PISTÕES ESCAVADEIRA 312 BOOM")</f>
      </c>
      <c r="C29" s="4" t="inlineStr">
        <is>
          <t>Não vendido</t>
        </is>
      </c>
      <c r="D29" s="4" t="inlineStr">
        <is>
          <t>0</t>
        </is>
      </c>
      <c r="E29" s="5" t="inlineStr">
        <is>
          <t>5.000,00</t>
        </is>
      </c>
      <c r="F29" s="4" t="inlineStr">
        <is>
          <t>500.00</t>
        </is>
      </c>
    </row>
    <row collapsed="false" customFormat="false" customHeight="false" hidden="false" ht="12.1" outlineLevel="0" r="30">
      <c r="A30" s="5" t="s">
        <f>=HYPERLINK("https://leilaoonline.net/lote/detalhe/189986", "020")</f>
      </c>
      <c r="B30" s="4" t="s">
        <f>=HYPERLINK("https://leilaoonline.net/lote/detalhe/189986", " TRANSMISSAO KOMATSU GD 555")</f>
      </c>
      <c r="C30" s="4" t="inlineStr">
        <is>
          <t>Não vendido</t>
        </is>
      </c>
      <c r="D30" s="4" t="inlineStr">
        <is>
          <t>0</t>
        </is>
      </c>
      <c r="E30" s="5" t="inlineStr">
        <is>
          <t>25.000,00</t>
        </is>
      </c>
      <c r="F30" s="4" t="inlineStr">
        <is>
          <t>1000.00</t>
        </is>
      </c>
    </row>
    <row collapsed="false" customFormat="false" customHeight="false" hidden="false" ht="12.1" outlineLevel="0" r="31">
      <c r="A31" s="5" t="s">
        <f>=HYPERLINK("https://leilaoonline.net/lote/detalhe/189958", "021")</f>
      </c>
      <c r="B31" s="4" t="s">
        <f>=HYPERLINK("https://leilaoonline.net/lote/detalhe/189958", " TRANSMISSAO CATERPILLAR 12M")</f>
      </c>
      <c r="C31" s="4" t="inlineStr">
        <is>
          <t>Não vendido</t>
        </is>
      </c>
      <c r="D31" s="4" t="inlineStr">
        <is>
          <t>0</t>
        </is>
      </c>
      <c r="E31" s="5" t="inlineStr">
        <is>
          <t>15.000,00</t>
        </is>
      </c>
      <c r="F31" s="4" t="inlineStr">
        <is>
          <t>1000.00</t>
        </is>
      </c>
    </row>
    <row collapsed="false" customFormat="false" customHeight="false" hidden="false" ht="12.1" outlineLevel="0" r="32">
      <c r="A32" s="5" t="s">
        <f>=HYPERLINK("https://leilaoonline.net/lote/detalhe/189954", "022")</f>
      </c>
      <c r="B32" s="4" t="s">
        <f>=HYPERLINK("https://leilaoonline.net/lote/detalhe/189954", "02 COMANDOS FINAIS VOLVO EC360")</f>
      </c>
      <c r="C32" s="4" t="inlineStr">
        <is>
          <t>Não vendido</t>
        </is>
      </c>
      <c r="D32" s="4" t="inlineStr">
        <is>
          <t>0</t>
        </is>
      </c>
      <c r="E32" s="5" t="inlineStr">
        <is>
          <t>25.000,00</t>
        </is>
      </c>
      <c r="F32" s="4" t="inlineStr">
        <is>
          <t>1000.00</t>
        </is>
      </c>
    </row>
    <row collapsed="false" customFormat="false" customHeight="false" hidden="false" ht="12.1" outlineLevel="0" r="33">
      <c r="A33" s="5" t="s">
        <f>=HYPERLINK("https://leilaoonline.net/lote/detalhe/189981", "023")</f>
      </c>
      <c r="B33" s="4" t="s">
        <f>=HYPERLINK("https://leilaoonline.net/lote/detalhe/189981", " TRANSMISSAO CAT 966")</f>
      </c>
      <c r="C33" s="4" t="inlineStr">
        <is>
          <t>Não vendido</t>
        </is>
      </c>
      <c r="D33" s="4" t="inlineStr">
        <is>
          <t>1</t>
        </is>
      </c>
      <c r="E33" s="5" t="inlineStr">
        <is>
          <t>7.500,00</t>
        </is>
      </c>
      <c r="F33" s="4" t="inlineStr">
        <is>
          <t>1000.00</t>
        </is>
      </c>
    </row>
    <row collapsed="false" customFormat="false" customHeight="false" hidden="false" ht="12.1" outlineLevel="0" r="34">
      <c r="A34" s="5" t="s">
        <f>=HYPERLINK("https://leilaoonline.net/lote/detalhe/190011", "024")</f>
      </c>
      <c r="B34" s="4" t="s">
        <f>=HYPERLINK("https://leilaoonline.net/lote/detalhe/190011", " CONCHA")</f>
      </c>
      <c r="C34" s="4" t="inlineStr">
        <is>
          <t>Não vendido</t>
        </is>
      </c>
      <c r="D34" s="4" t="inlineStr">
        <is>
          <t>0</t>
        </is>
      </c>
      <c r="E34" s="5" t="inlineStr">
        <is>
          <t>10.000,00</t>
        </is>
      </c>
      <c r="F34" s="4" t="inlineStr">
        <is>
          <t>1000.00</t>
        </is>
      </c>
    </row>
    <row collapsed="false" customFormat="false" customHeight="false" hidden="false" ht="12.1" outlineLevel="0" r="35">
      <c r="A35" s="5" t="s">
        <f>=HYPERLINK("https://leilaoonline.net/lote/detalhe/189962", "025")</f>
      </c>
      <c r="B35" s="4" t="s">
        <f>=HYPERLINK("https://leilaoonline.net/lote/detalhe/189962", " CONCHA")</f>
      </c>
      <c r="C35" s="4" t="inlineStr">
        <is>
          <t>Não vendido</t>
        </is>
      </c>
      <c r="D35" s="4" t="inlineStr">
        <is>
          <t>0</t>
        </is>
      </c>
      <c r="E35" s="5" t="inlineStr">
        <is>
          <t>10.000,00</t>
        </is>
      </c>
      <c r="F35" s="4" t="inlineStr">
        <is>
          <t>1000.00</t>
        </is>
      </c>
    </row>
    <row collapsed="false" customFormat="false" customHeight="false" hidden="false" ht="12.1" outlineLevel="0" r="36">
      <c r="A36" s="5" t="s">
        <f>=HYPERLINK("https://leilaoonline.net/lote/detalhe/190000", "026")</f>
      </c>
      <c r="B36" s="4" t="s">
        <f>=HYPERLINK("https://leilaoonline.net/lote/detalhe/190000", " CONCHA")</f>
      </c>
      <c r="C36" s="4" t="inlineStr">
        <is>
          <t>Não vendido</t>
        </is>
      </c>
      <c r="D36" s="4" t="inlineStr">
        <is>
          <t>0</t>
        </is>
      </c>
      <c r="E36" s="5" t="inlineStr">
        <is>
          <t>10.000,00</t>
        </is>
      </c>
      <c r="F36" s="4" t="inlineStr">
        <is>
          <t>1000.00</t>
        </is>
      </c>
    </row>
    <row collapsed="false" customFormat="false" customHeight="false" hidden="false" ht="12.1" outlineLevel="0" r="37">
      <c r="A37" s="5" t="s">
        <f>=HYPERLINK("https://leilaoonline.net/lote/detalhe/189982", "027")</f>
      </c>
      <c r="B37" s="4" t="s">
        <f>=HYPERLINK("https://leilaoonline.net/lote/detalhe/189982", " CONJUNTO DE RODAS E MOLAS, ARO MOTIZ / RODA GUIA / ROLETES E CORRENTE DOOSAN")</f>
      </c>
      <c r="C37" s="4" t="inlineStr">
        <is>
          <t>Não vendido</t>
        </is>
      </c>
      <c r="D37" s="4" t="inlineStr">
        <is>
          <t>0</t>
        </is>
      </c>
      <c r="E37" s="5" t="inlineStr">
        <is>
          <t>79.000,00</t>
        </is>
      </c>
      <c r="F37" s="4" t="inlineStr">
        <is>
          <t>1000.00</t>
        </is>
      </c>
    </row>
    <row collapsed="false" customFormat="false" customHeight="false" hidden="false" ht="12.1" outlineLevel="0" r="38">
      <c r="A38" s="5" t="s">
        <f>=HYPERLINK("https://leilaoonline.net/lote/detalhe/189969", "028")</f>
      </c>
      <c r="B38" s="4" t="s">
        <f>=HYPERLINK("https://leilaoonline.net/lote/detalhe/189969", " PISTÕES HIDRAULICOS. APROX. 17 UNIDADES")</f>
      </c>
      <c r="C38" s="4" t="inlineStr">
        <is>
          <t>Não vendido</t>
        </is>
      </c>
      <c r="D38" s="4" t="inlineStr">
        <is>
          <t>0</t>
        </is>
      </c>
      <c r="E38" s="5" t="inlineStr">
        <is>
          <t>50.000,00</t>
        </is>
      </c>
      <c r="F38" s="4" t="inlineStr">
        <is>
          <t>1000.00</t>
        </is>
      </c>
    </row>
    <row collapsed="false" customFormat="false" customHeight="false" hidden="false" ht="12.1" outlineLevel="0" r="39">
      <c r="A39" s="5" t="s">
        <f>=HYPERLINK("https://leilaoonline.net/lote/detalhe/189972", "029")</f>
      </c>
      <c r="B39" s="4" t="s">
        <f>=HYPERLINK("https://leilaoonline.net/lote/detalhe/189972", "02 DIFERENCIAIS DOOSAN")</f>
      </c>
      <c r="C39" s="4" t="inlineStr">
        <is>
          <t>Não vendido</t>
        </is>
      </c>
      <c r="D39" s="4" t="inlineStr">
        <is>
          <t>0</t>
        </is>
      </c>
      <c r="E39" s="5" t="inlineStr">
        <is>
          <t>30.000,00</t>
        </is>
      </c>
      <c r="F39" s="4" t="inlineStr">
        <is>
          <t>1000.00</t>
        </is>
      </c>
    </row>
    <row collapsed="false" customFormat="false" customHeight="false" hidden="false" ht="12.1" outlineLevel="0" r="40">
      <c r="A40" s="5" t="s">
        <f>=HYPERLINK("https://leilaoonline.net/lote/detalhe/189970", "030")</f>
      </c>
      <c r="B40" s="4" t="s">
        <f>=HYPERLINK("https://leilaoonline.net/lote/detalhe/189970", " CONJUNTO DE RADIADOR D8T")</f>
      </c>
      <c r="C40" s="4" t="inlineStr">
        <is>
          <t>Não vendido</t>
        </is>
      </c>
      <c r="D40" s="4" t="inlineStr">
        <is>
          <t>0</t>
        </is>
      </c>
      <c r="E40" s="5" t="inlineStr">
        <is>
          <t>15.000,00</t>
        </is>
      </c>
      <c r="F40" s="4" t="inlineStr">
        <is>
          <t>1000.00</t>
        </is>
      </c>
    </row>
    <row collapsed="false" customFormat="false" customHeight="false" hidden="false" ht="12.1" outlineLevel="0" r="41">
      <c r="A41" s="5" t="s">
        <f>=HYPERLINK("https://leilaoonline.net/lote/detalhe/189944", "031")</f>
      </c>
      <c r="B41" s="4" t="s">
        <f>=HYPERLINK("https://leilaoonline.net/lote/detalhe/189944", " RIPPER  M SERIE ")</f>
      </c>
      <c r="C41" s="4" t="inlineStr">
        <is>
          <t>Não vendido</t>
        </is>
      </c>
      <c r="D41" s="4" t="inlineStr">
        <is>
          <t>0</t>
        </is>
      </c>
      <c r="E41" s="5" t="inlineStr">
        <is>
          <t>40.000,00</t>
        </is>
      </c>
      <c r="F41" s="4" t="inlineStr">
        <is>
          <t>1000.00</t>
        </is>
      </c>
    </row>
    <row collapsed="false" customFormat="false" customHeight="false" hidden="false" ht="12.1" outlineLevel="0" r="42">
      <c r="A42" s="5" t="s">
        <f>=HYPERLINK("https://leilaoonline.net/lote/detalhe/189971", "032")</f>
      </c>
      <c r="B42" s="4" t="s">
        <f>=HYPERLINK("https://leilaoonline.net/lote/detalhe/189971", " MOTOCANA MODELO S2000 / ANO 2000")</f>
      </c>
      <c r="C42" s="4" t="inlineStr">
        <is>
          <t>Não vendido</t>
        </is>
      </c>
      <c r="D42" s="4" t="inlineStr">
        <is>
          <t>1</t>
        </is>
      </c>
      <c r="E42" s="5" t="inlineStr">
        <is>
          <t>42.500,00</t>
        </is>
      </c>
      <c r="F42" s="4" t="inlineStr">
        <is>
          <t>1000.00</t>
        </is>
      </c>
    </row>
    <row collapsed="false" customFormat="false" customHeight="false" hidden="false" ht="12.1" outlineLevel="0" r="43">
      <c r="A43" s="5" t="s">
        <f>=HYPERLINK("https://leilaoonline.net/lote/detalhe/189996", "033")</f>
      </c>
      <c r="B43" s="4" t="s">
        <f>=HYPERLINK("https://leilaoonline.net/lote/detalhe/189996", " MOTONIVELADORA CATERPILLAR MOD. 12G ANO 1993")</f>
      </c>
      <c r="C43" s="4" t="inlineStr">
        <is>
          <t>Não vendido</t>
        </is>
      </c>
      <c r="D43" s="4" t="inlineStr">
        <is>
          <t>0</t>
        </is>
      </c>
      <c r="E43" s="5" t="inlineStr">
        <is>
          <t>115.000,00</t>
        </is>
      </c>
      <c r="F43" s="4" t="inlineStr">
        <is>
          <t>1000.00</t>
        </is>
      </c>
    </row>
    <row collapsed="false" customFormat="false" customHeight="false" hidden="false" ht="12.1" outlineLevel="0" r="44">
      <c r="A44" s="5" t="s">
        <f>=HYPERLINK("https://leilaoonline.net/lote/detalhe/189949", "034")</f>
      </c>
      <c r="B44" s="4" t="s">
        <f>=HYPERLINK("https://leilaoonline.net/lote/detalhe/189949", "PÁ CARREGADEIRA VOLVO L70 F ANO 2014 REVISADA ")</f>
      </c>
      <c r="C44" s="4" t="inlineStr">
        <is>
          <t>Não vendido</t>
        </is>
      </c>
      <c r="D44" s="4" t="inlineStr">
        <is>
          <t>0</t>
        </is>
      </c>
      <c r="E44" s="5" t="inlineStr">
        <is>
          <t>215.000,00</t>
        </is>
      </c>
      <c r="F44" s="4" t="inlineStr">
        <is>
          <t>1000.00</t>
        </is>
      </c>
    </row>
    <row collapsed="false" customFormat="false" customHeight="false" hidden="false" ht="12.1" outlineLevel="0" r="45">
      <c r="A45" s="5" t="s">
        <f>=HYPERLINK("https://leilaoonline.net/lote/detalhe/189961", "035")</f>
      </c>
      <c r="B45" s="4" t="s">
        <f>=HYPERLINK("https://leilaoonline.net/lote/detalhe/189961", " PÁ CARREGADEIRA NEW HOLLAND 12 B ANO 2009 REVISADA E PINTURA COMPLETA ")</f>
      </c>
      <c r="C45" s="4" t="inlineStr">
        <is>
          <t>Não vendido</t>
        </is>
      </c>
      <c r="D45" s="4" t="inlineStr">
        <is>
          <t>0</t>
        </is>
      </c>
      <c r="E45" s="5" t="inlineStr">
        <is>
          <t>120.000,00</t>
        </is>
      </c>
      <c r="F45" s="4" t="inlineStr">
        <is>
          <t>1000.00</t>
        </is>
      </c>
    </row>
    <row collapsed="false" customFormat="false" customHeight="false" hidden="false" ht="12.1" outlineLevel="0" r="46">
      <c r="A46" s="5" t="s">
        <f>=HYPERLINK("https://leilaoonline.net/lote/detalhe/189991", "036")</f>
      </c>
      <c r="B46" s="4" t="s">
        <f>=HYPERLINK("https://leilaoonline.net/lote/detalhe/189991", " RETROESCAVADEIRA CAT 416E ANO 2013 ")</f>
      </c>
      <c r="C46" s="4" t="inlineStr">
        <is>
          <t>Não vendido</t>
        </is>
      </c>
      <c r="D46" s="4" t="inlineStr">
        <is>
          <t>0</t>
        </is>
      </c>
      <c r="E46" s="5" t="inlineStr">
        <is>
          <t>100.000,00</t>
        </is>
      </c>
      <c r="F46" s="4" t="inlineStr">
        <is>
          <t>1000.00</t>
        </is>
      </c>
    </row>
    <row collapsed="false" customFormat="false" customHeight="false" hidden="false" ht="12.1" outlineLevel="0" r="47">
      <c r="A47" s="5" t="s">
        <f>=HYPERLINK("https://leilaoonline.net/lote/detalhe/189947", "037")</f>
      </c>
      <c r="B47" s="4" t="s">
        <f>=HYPERLINK("https://leilaoonline.net/lote/detalhe/189947", " MOTONIVELADORA CAT 12G 2 ANO 1994 ")</f>
      </c>
      <c r="C47" s="4" t="inlineStr">
        <is>
          <t>Não vendido</t>
        </is>
      </c>
      <c r="D47" s="4" t="inlineStr">
        <is>
          <t>0</t>
        </is>
      </c>
      <c r="E47" s="5" t="inlineStr">
        <is>
          <t>125.000,00</t>
        </is>
      </c>
      <c r="F47" s="4" t="inlineStr">
        <is>
          <t>1000.00</t>
        </is>
      </c>
    </row>
    <row collapsed="false" customFormat="false" customHeight="false" hidden="false" ht="12.1" outlineLevel="0" r="48">
      <c r="A48" s="5" t="s">
        <f>=HYPERLINK("https://leilaoonline.net/lote/detalhe/189943", "038")</f>
      </c>
      <c r="B48" s="4" t="s">
        <f>=HYPERLINK("https://leilaoonline.net/lote/detalhe/189943", " RETROESCAVADEIRA CAT 416 D REVISADA ")</f>
      </c>
      <c r="C48" s="4" t="inlineStr">
        <is>
          <t>Não vendido</t>
        </is>
      </c>
      <c r="D48" s="4" t="inlineStr">
        <is>
          <t>0</t>
        </is>
      </c>
      <c r="E48" s="5" t="inlineStr">
        <is>
          <t>100.000,00</t>
        </is>
      </c>
      <c r="F48" s="4" t="inlineStr">
        <is>
          <t>1000.00</t>
        </is>
      </c>
    </row>
    <row collapsed="false" customFormat="false" customHeight="false" hidden="false" ht="12.1" outlineLevel="0" r="49">
      <c r="A49" s="5" t="s">
        <f>=HYPERLINK("https://leilaoonline.net/lote/detalhe/189953", "039")</f>
      </c>
      <c r="B49" s="4" t="s">
        <f>=HYPERLINK("https://leilaoonline.net/lote/detalhe/189953", " TRATOR DE ESTEIRAS CAT D2, ANO 1947")</f>
      </c>
      <c r="C49" s="4" t="inlineStr">
        <is>
          <t>Vendido</t>
        </is>
      </c>
      <c r="D49" s="4" t="inlineStr">
        <is>
          <t>2</t>
        </is>
      </c>
      <c r="E49" s="5" t="inlineStr">
        <is>
          <t>20.000,00</t>
        </is>
      </c>
      <c r="F49" s="4" t="inlineStr">
        <is>
          <t>1000.00</t>
        </is>
      </c>
    </row>
    <row collapsed="false" customFormat="false" customHeight="false" hidden="false" ht="12.1" outlineLevel="0" r="50">
      <c r="A50" s="5" t="s">
        <f>=HYPERLINK("https://leilaoonline.net/lote/detalhe/190001", "040")</f>
      </c>
      <c r="B50" s="4" t="s">
        <f>=HYPERLINK("https://leilaoonline.net/lote/detalhe/190001", "MOTONIVELADORA CASE 865B PATROL  ANO 2011 REVISADA ")</f>
      </c>
      <c r="C50" s="4" t="inlineStr">
        <is>
          <t>Não vendido</t>
        </is>
      </c>
      <c r="D50" s="4" t="inlineStr">
        <is>
          <t>0</t>
        </is>
      </c>
      <c r="E50" s="5" t="inlineStr">
        <is>
          <t>225.000,00</t>
        </is>
      </c>
      <c r="F50" s="4" t="inlineStr">
        <is>
          <t>1000.00</t>
        </is>
      </c>
    </row>
    <row collapsed="false" customFormat="false" customHeight="false" hidden="false" ht="12.1" outlineLevel="0" r="51">
      <c r="A51" s="5" t="s">
        <f>=HYPERLINK("https://leilaoonline.net/lote/detalhe/189960", "041")</f>
      </c>
      <c r="B51" s="4" t="s">
        <f>=HYPERLINK("https://leilaoonline.net/lote/detalhe/189960", "ESCAVADEIRA KOMATSU PC 450 ANO 2009")</f>
      </c>
      <c r="C51" s="4" t="inlineStr">
        <is>
          <t>Não vendido</t>
        </is>
      </c>
      <c r="D51" s="4" t="inlineStr">
        <is>
          <t>0</t>
        </is>
      </c>
      <c r="E51" s="5" t="inlineStr">
        <is>
          <t>150.000,00</t>
        </is>
      </c>
      <c r="F51" s="4" t="inlineStr">
        <is>
          <t>1000.00</t>
        </is>
      </c>
    </row>
    <row collapsed="false" customFormat="false" customHeight="false" hidden="false" ht="12.1" outlineLevel="0" r="52">
      <c r="A52" s="5" t="s">
        <f>=HYPERLINK("https://leilaoonline.net/lote/detalhe/189974", "042")</f>
      </c>
      <c r="B52" s="4" t="s">
        <f>=HYPERLINK("https://leilaoonline.net/lote/detalhe/189974", "VW VARIANT; ANO: 1973/1973; GASOLINA")</f>
      </c>
      <c r="C52" s="4" t="inlineStr">
        <is>
          <t>Vendido</t>
        </is>
      </c>
      <c r="D52" s="4" t="inlineStr">
        <is>
          <t>5</t>
        </is>
      </c>
      <c r="E52" s="5" t="inlineStr">
        <is>
          <t>8.000,00</t>
        </is>
      </c>
      <c r="F52" s="4" t="inlineStr">
        <is>
          <t>500.00</t>
        </is>
      </c>
    </row>
    <row collapsed="false" customFormat="false" customHeight="false" hidden="false" ht="12.1" outlineLevel="0" r="53">
      <c r="A53" s="5" t="s">
        <f>=HYPERLINK("https://leilaoonline.net/lote/detalhe/189948", "043")</f>
      </c>
      <c r="B53" s="4" t="s">
        <f>=HYPERLINK("https://leilaoonline.net/lote/detalhe/189948", " CAÇAMBA P e H")</f>
      </c>
      <c r="C53" s="4" t="inlineStr">
        <is>
          <t>Não vendido</t>
        </is>
      </c>
      <c r="D53" s="4" t="inlineStr">
        <is>
          <t>0</t>
        </is>
      </c>
      <c r="E53" s="5" t="inlineStr">
        <is>
          <t>29.000,00</t>
        </is>
      </c>
      <c r="F53" s="4" t="inlineStr">
        <is>
          <t>1000.00</t>
        </is>
      </c>
    </row>
    <row collapsed="false" customFormat="false" customHeight="false" hidden="false" ht="12.1" outlineLevel="0" r="54">
      <c r="A54" s="5" t="s">
        <f>=HYPERLINK("https://leilaoonline.net/lote/detalhe/189964", "044")</f>
      </c>
      <c r="B54" s="4" t="s">
        <f>=HYPERLINK("https://leilaoonline.net/lote/detalhe/189964", " RADIADOR DOOSAN (B)")</f>
      </c>
      <c r="C54" s="4" t="inlineStr">
        <is>
          <t>Não vendido</t>
        </is>
      </c>
      <c r="D54" s="4" t="inlineStr">
        <is>
          <t>0</t>
        </is>
      </c>
      <c r="E54" s="5" t="inlineStr">
        <is>
          <t>8.350,00</t>
        </is>
      </c>
      <c r="F54" s="4" t="inlineStr">
        <is>
          <t>1000.00</t>
        </is>
      </c>
    </row>
    <row collapsed="false" customFormat="false" customHeight="false" hidden="false" ht="12.1" outlineLevel="0" r="55">
      <c r="A55" s="5" t="s">
        <f>=HYPERLINK("https://leilaoonline.net/lote/detalhe/189952", "045")</f>
      </c>
      <c r="B55" s="4" t="s">
        <f>=HYPERLINK("https://leilaoonline.net/lote/detalhe/189952", " RADIADOR DOOSAN (C)")</f>
      </c>
      <c r="C55" s="4" t="inlineStr">
        <is>
          <t>Não vendido</t>
        </is>
      </c>
      <c r="D55" s="4" t="inlineStr">
        <is>
          <t>0</t>
        </is>
      </c>
      <c r="E55" s="5" t="inlineStr">
        <is>
          <t>8.350,00</t>
        </is>
      </c>
      <c r="F55" s="4" t="inlineStr">
        <is>
          <t>1000.00</t>
        </is>
      </c>
    </row>
    <row collapsed="false" customFormat="false" customHeight="false" hidden="false" ht="12.1" outlineLevel="0" r="56">
      <c r="A56" s="5" t="s">
        <f>=HYPERLINK("https://leilaoonline.net/lote/detalhe/190005", "046")</f>
      </c>
      <c r="B56" s="4" t="s">
        <f>=HYPERLINK("https://leilaoonline.net/lote/detalhe/190005", " RADIADOR DOOSAN (D)")</f>
      </c>
      <c r="C56" s="4" t="inlineStr">
        <is>
          <t>Não vendido</t>
        </is>
      </c>
      <c r="D56" s="4" t="inlineStr">
        <is>
          <t>0</t>
        </is>
      </c>
      <c r="E56" s="5" t="inlineStr">
        <is>
          <t>8.350,00</t>
        </is>
      </c>
      <c r="F56" s="4" t="inlineStr">
        <is>
          <t>1000.00</t>
        </is>
      </c>
    </row>
    <row collapsed="false" customFormat="false" customHeight="false" hidden="false" ht="12.1" outlineLevel="0" r="57">
      <c r="A57" s="5" t="s">
        <f>=HYPERLINK("https://leilaoonline.net/lote/detalhe/189978", "047")</f>
      </c>
      <c r="B57" s="4" t="s">
        <f>=HYPERLINK("https://leilaoonline.net/lote/detalhe/189978", " RADIADOR DOOSAN (E)")</f>
      </c>
      <c r="C57" s="4" t="inlineStr">
        <is>
          <t>Não vendido</t>
        </is>
      </c>
      <c r="D57" s="4" t="inlineStr">
        <is>
          <t>0</t>
        </is>
      </c>
      <c r="E57" s="5" t="inlineStr">
        <is>
          <t>8.350,00</t>
        </is>
      </c>
      <c r="F57" s="4" t="inlineStr">
        <is>
          <t>1000.00</t>
        </is>
      </c>
    </row>
    <row collapsed="false" customFormat="false" customHeight="false" hidden="false" ht="12.1" outlineLevel="0" r="58">
      <c r="A58" s="5" t="s">
        <f>=HYPERLINK("https://leilaoonline.net/lote/detalhe/189988", "048")</f>
      </c>
      <c r="B58" s="4" t="s">
        <f>=HYPERLINK("https://leilaoonline.net/lote/detalhe/189988", " RADIADOR DOOSAN (F)")</f>
      </c>
      <c r="C58" s="4" t="inlineStr">
        <is>
          <t>Não vendido</t>
        </is>
      </c>
      <c r="D58" s="4" t="inlineStr">
        <is>
          <t>0</t>
        </is>
      </c>
      <c r="E58" s="5" t="inlineStr">
        <is>
          <t>8.350,00</t>
        </is>
      </c>
      <c r="F58" s="4" t="inlineStr">
        <is>
          <t>1000.00</t>
        </is>
      </c>
    </row>
    <row collapsed="false" customFormat="false" customHeight="false" hidden="false" ht="12.1" outlineLevel="0" r="59">
      <c r="A59" s="5" t="s">
        <f>=HYPERLINK("https://leilaoonline.net/lote/detalhe/189980", "049")</f>
      </c>
      <c r="B59" s="4" t="s">
        <f>=HYPERLINK("https://leilaoonline.net/lote/detalhe/189980", " RADIADOR H930CB (A)")</f>
      </c>
      <c r="C59" s="4" t="inlineStr">
        <is>
          <t>Não vendido</t>
        </is>
      </c>
      <c r="D59" s="4" t="inlineStr">
        <is>
          <t>0</t>
        </is>
      </c>
      <c r="E59" s="5" t="inlineStr">
        <is>
          <t>8.350,00</t>
        </is>
      </c>
      <c r="F59" s="4" t="inlineStr">
        <is>
          <t>1000.00</t>
        </is>
      </c>
    </row>
    <row collapsed="false" customFormat="false" customHeight="false" hidden="false" ht="12.1" outlineLevel="0" r="60">
      <c r="A60" s="5" t="s">
        <f>=HYPERLINK("https://leilaoonline.net/lote/detalhe/189999", "050")</f>
      </c>
      <c r="B60" s="4" t="s">
        <f>=HYPERLINK("https://leilaoonline.net/lote/detalhe/189999", " RADIADOR H930CB (B)")</f>
      </c>
      <c r="C60" s="4" t="inlineStr">
        <is>
          <t>Não vendido</t>
        </is>
      </c>
      <c r="D60" s="4" t="inlineStr">
        <is>
          <t>0</t>
        </is>
      </c>
      <c r="E60" s="5" t="inlineStr">
        <is>
          <t>8.350,00</t>
        </is>
      </c>
      <c r="F60" s="4" t="inlineStr">
        <is>
          <t>1000.00</t>
        </is>
      </c>
    </row>
    <row collapsed="false" customFormat="false" customHeight="false" hidden="false" ht="12.1" outlineLevel="0" r="61">
      <c r="A61" s="5" t="s">
        <f>=HYPERLINK("https://leilaoonline.net/lote/detalhe/189973", "051")</f>
      </c>
      <c r="B61" s="4" t="s">
        <f>=HYPERLINK("https://leilaoonline.net/lote/detalhe/189973", " RADIADOR H930CB (C)")</f>
      </c>
      <c r="C61" s="4" t="inlineStr">
        <is>
          <t>Não vendido</t>
        </is>
      </c>
      <c r="D61" s="4" t="inlineStr">
        <is>
          <t>0</t>
        </is>
      </c>
      <c r="E61" s="5" t="inlineStr">
        <is>
          <t>8.350,00</t>
        </is>
      </c>
      <c r="F61" s="4" t="inlineStr">
        <is>
          <t>1000.00</t>
        </is>
      </c>
    </row>
    <row collapsed="false" customFormat="false" customHeight="false" hidden="false" ht="12.1" outlineLevel="0" r="62">
      <c r="A62" s="5" t="s">
        <f>=HYPERLINK("https://leilaoonline.net/lote/detalhe/189987", "052")</f>
      </c>
      <c r="B62" s="4" t="s">
        <f>=HYPERLINK("https://leilaoonline.net/lote/detalhe/189987", " RADIADOR H930CB (D)")</f>
      </c>
      <c r="C62" s="4" t="inlineStr">
        <is>
          <t>Não vendido</t>
        </is>
      </c>
      <c r="D62" s="4" t="inlineStr">
        <is>
          <t>0</t>
        </is>
      </c>
      <c r="E62" s="5" t="inlineStr">
        <is>
          <t>8.350,00</t>
        </is>
      </c>
      <c r="F62" s="4" t="inlineStr">
        <is>
          <t>1000.00</t>
        </is>
      </c>
    </row>
    <row collapsed="false" customFormat="false" customHeight="false" hidden="false" ht="12.1" outlineLevel="0" r="63">
      <c r="A63" s="5" t="s">
        <f>=HYPERLINK("https://leilaoonline.net/lote/detalhe/189979", "053")</f>
      </c>
      <c r="B63" s="4" t="s">
        <f>=HYPERLINK("https://leilaoonline.net/lote/detalhe/189979", " RADIADOR H930CB (E)")</f>
      </c>
      <c r="C63" s="4" t="inlineStr">
        <is>
          <t>Não vendido</t>
        </is>
      </c>
      <c r="D63" s="4" t="inlineStr">
        <is>
          <t>0</t>
        </is>
      </c>
      <c r="E63" s="5" t="inlineStr">
        <is>
          <t>8.350,00</t>
        </is>
      </c>
      <c r="F63" s="4" t="inlineStr">
        <is>
          <t>1000.00</t>
        </is>
      </c>
    </row>
    <row collapsed="false" customFormat="false" customHeight="false" hidden="false" ht="12.1" outlineLevel="0" r="64">
      <c r="A64" s="5" t="s">
        <f>=HYPERLINK("https://leilaoonline.net/lote/detalhe/190002", "054")</f>
      </c>
      <c r="B64" s="4" t="s">
        <f>=HYPERLINK("https://leilaoonline.net/lote/detalhe/190002", " RADIADOR H930CB (F)")</f>
      </c>
      <c r="C64" s="4" t="inlineStr">
        <is>
          <t>Não vendido</t>
        </is>
      </c>
      <c r="D64" s="4" t="inlineStr">
        <is>
          <t>0</t>
        </is>
      </c>
      <c r="E64" s="5" t="inlineStr">
        <is>
          <t>8.350,00</t>
        </is>
      </c>
      <c r="F64" s="4" t="inlineStr">
        <is>
          <t>1000.00</t>
        </is>
      </c>
    </row>
    <row collapsed="false" customFormat="false" customHeight="false" hidden="false" ht="12.1" outlineLevel="0" r="65">
      <c r="A65" s="5" t="s">
        <f>=HYPERLINK("https://leilaoonline.net/lote/detalhe/189951", "055")</f>
      </c>
      <c r="B65" s="4" t="s">
        <f>=HYPERLINK("https://leilaoonline.net/lote/detalhe/189951", " COROA DE GIRO XCMG")</f>
      </c>
      <c r="C65" s="4" t="inlineStr">
        <is>
          <t>Não vendido</t>
        </is>
      </c>
      <c r="D65" s="4" t="inlineStr">
        <is>
          <t>0</t>
        </is>
      </c>
      <c r="E65" s="5" t="inlineStr">
        <is>
          <t>5.900,00</t>
        </is>
      </c>
      <c r="F65" s="4" t="inlineStr">
        <is>
          <t>500.00</t>
        </is>
      </c>
    </row>
    <row collapsed="false" customFormat="false" customHeight="false" hidden="false" ht="12.1" outlineLevel="0" r="66">
      <c r="A66" s="5" t="s">
        <f>=HYPERLINK("https://leilaoonline.net/lote/detalhe/190003", "056")</f>
      </c>
      <c r="B66" s="4" t="s">
        <f>=HYPERLINK("https://leilaoonline.net/lote/detalhe/190003", " COROA DE GIRO EC 360")</f>
      </c>
      <c r="C66" s="4" t="inlineStr">
        <is>
          <t>Não vendido</t>
        </is>
      </c>
      <c r="D66" s="4" t="inlineStr">
        <is>
          <t>0</t>
        </is>
      </c>
      <c r="E66" s="5" t="inlineStr">
        <is>
          <t>5.900,00</t>
        </is>
      </c>
      <c r="F66" s="4" t="inlineStr">
        <is>
          <t>500.00</t>
        </is>
      </c>
    </row>
    <row collapsed="false" customFormat="false" customHeight="false" hidden="false" ht="12.1" outlineLevel="0" r="67">
      <c r="A67" s="5" t="s">
        <f>=HYPERLINK("https://leilaoonline.net/lote/detalhe/189997", "057")</f>
      </c>
      <c r="B67" s="4" t="s">
        <f>=HYPERLINK("https://leilaoonline.net/lote/detalhe/189997", " COROA DE GIRO JOHN DEERE 210G (A)")</f>
      </c>
      <c r="C67" s="4" t="inlineStr">
        <is>
          <t>Não vendido</t>
        </is>
      </c>
      <c r="D67" s="4" t="inlineStr">
        <is>
          <t>0</t>
        </is>
      </c>
      <c r="E67" s="5" t="inlineStr">
        <is>
          <t>5.900,00</t>
        </is>
      </c>
      <c r="F67" s="4" t="inlineStr">
        <is>
          <t>500.00</t>
        </is>
      </c>
    </row>
    <row collapsed="false" customFormat="false" customHeight="false" hidden="false" ht="12.1" outlineLevel="0" r="68">
      <c r="A68" s="5" t="s">
        <f>=HYPERLINK("https://leilaoonline.net/lote/detalhe/190008", "058")</f>
      </c>
      <c r="B68" s="4" t="s">
        <f>=HYPERLINK("https://leilaoonline.net/lote/detalhe/190008", " COROA DE GIRO 320B")</f>
      </c>
      <c r="C68" s="4" t="inlineStr">
        <is>
          <t>Não vendido</t>
        </is>
      </c>
      <c r="D68" s="4" t="inlineStr">
        <is>
          <t>0</t>
        </is>
      </c>
      <c r="E68" s="5" t="inlineStr">
        <is>
          <t>5.900,00</t>
        </is>
      </c>
      <c r="F68" s="4" t="inlineStr">
        <is>
          <t>500.00</t>
        </is>
      </c>
    </row>
    <row collapsed="false" customFormat="false" customHeight="false" hidden="false" ht="12.1" outlineLevel="0" r="69">
      <c r="A69" s="5" t="s">
        <f>=HYPERLINK("https://leilaoonline.net/lote/detalhe/189977", "059")</f>
      </c>
      <c r="B69" s="4" t="s">
        <f>=HYPERLINK("https://leilaoonline.net/lote/detalhe/189977", " COROA DE GIRO JOHN DEERE D 200 (A)")</f>
      </c>
      <c r="C69" s="4" t="inlineStr">
        <is>
          <t>Não vendido</t>
        </is>
      </c>
      <c r="D69" s="4" t="inlineStr">
        <is>
          <t>0</t>
        </is>
      </c>
      <c r="E69" s="5" t="inlineStr">
        <is>
          <t>5.900,00</t>
        </is>
      </c>
      <c r="F69" s="4" t="inlineStr">
        <is>
          <t>500.00</t>
        </is>
      </c>
    </row>
    <row collapsed="false" customFormat="false" customHeight="false" hidden="false" ht="12.1" outlineLevel="0" r="70">
      <c r="A70" s="5" t="s">
        <f>=HYPERLINK("https://leilaoonline.net/lote/detalhe/189998", "060")</f>
      </c>
      <c r="B70" s="4" t="s">
        <f>=HYPERLINK("https://leilaoonline.net/lote/detalhe/189998", " COROA DE GIRO JONH DEERE D 200 (B)")</f>
      </c>
      <c r="C70" s="4" t="inlineStr">
        <is>
          <t>Não vendido</t>
        </is>
      </c>
      <c r="D70" s="4" t="inlineStr">
        <is>
          <t>0</t>
        </is>
      </c>
      <c r="E70" s="5" t="inlineStr">
        <is>
          <t>5.900,00</t>
        </is>
      </c>
      <c r="F70" s="4" t="inlineStr">
        <is>
          <t>500.00</t>
        </is>
      </c>
    </row>
    <row collapsed="false" customFormat="false" customHeight="false" hidden="false" ht="12.1" outlineLevel="0" r="71">
      <c r="A71" s="5" t="s">
        <f>=HYPERLINK("https://leilaoonline.net/lote/detalhe/189968", "061")</f>
      </c>
      <c r="B71" s="4" t="s">
        <f>=HYPERLINK("https://leilaoonline.net/lote/detalhe/189968", " COROA DE GIRO JOHN DEERE 210G (B)")</f>
      </c>
      <c r="C71" s="4" t="inlineStr">
        <is>
          <t>Não vendido</t>
        </is>
      </c>
      <c r="D71" s="4" t="inlineStr">
        <is>
          <t>0</t>
        </is>
      </c>
      <c r="E71" s="5" t="inlineStr">
        <is>
          <t>5.900,00</t>
        </is>
      </c>
      <c r="F71" s="4" t="inlineStr">
        <is>
          <t>500.00</t>
        </is>
      </c>
    </row>
    <row collapsed="false" customFormat="false" customHeight="false" hidden="false" ht="12.1" outlineLevel="0" r="72">
      <c r="A72" s="5" t="s">
        <f>=HYPERLINK("https://leilaoonline.net/lote/detalhe/189983", "062")</f>
      </c>
      <c r="B72" s="4" t="s">
        <f>=HYPERLINK("https://leilaoonline.net/lote/detalhe/189983", " COROA DE GIRO JOHN DEERE 160")</f>
      </c>
      <c r="C72" s="4" t="inlineStr">
        <is>
          <t>Não vendido</t>
        </is>
      </c>
      <c r="D72" s="4" t="inlineStr">
        <is>
          <t>0</t>
        </is>
      </c>
      <c r="E72" s="5" t="inlineStr">
        <is>
          <t>5.900,00</t>
        </is>
      </c>
      <c r="F72" s="4" t="inlineStr">
        <is>
          <t>500.00</t>
        </is>
      </c>
    </row>
    <row collapsed="false" customFormat="false" customHeight="false" hidden="false" ht="12.1" outlineLevel="0" r="73">
      <c r="A73" s="5" t="s">
        <f>=HYPERLINK("https://leilaoonline.net/lote/detalhe/189966", "063")</f>
      </c>
      <c r="B73" s="4" t="s">
        <f>=HYPERLINK("https://leilaoonline.net/lote/detalhe/189966", " COROA DE GIRO HYUNDAI 160 (A)")</f>
      </c>
      <c r="C73" s="4" t="inlineStr">
        <is>
          <t>Não vendido</t>
        </is>
      </c>
      <c r="D73" s="4" t="inlineStr">
        <is>
          <t>0</t>
        </is>
      </c>
      <c r="E73" s="5" t="inlineStr">
        <is>
          <t>5.900,00</t>
        </is>
      </c>
      <c r="F73" s="4" t="inlineStr">
        <is>
          <t>500.00</t>
        </is>
      </c>
    </row>
    <row collapsed="false" customFormat="false" customHeight="false" hidden="false" ht="12.1" outlineLevel="0" r="74">
      <c r="A74" s="5" t="s">
        <f>=HYPERLINK("https://leilaoonline.net/lote/detalhe/190004", "064")</f>
      </c>
      <c r="B74" s="4" t="s">
        <f>=HYPERLINK("https://leilaoonline.net/lote/detalhe/190004", " COROA DE GIRO DOOSAN 225")</f>
      </c>
      <c r="C74" s="4" t="inlineStr">
        <is>
          <t>Não vendido</t>
        </is>
      </c>
      <c r="D74" s="4" t="inlineStr">
        <is>
          <t>0</t>
        </is>
      </c>
      <c r="E74" s="5" t="inlineStr">
        <is>
          <t>5.900,00</t>
        </is>
      </c>
      <c r="F74" s="4" t="inlineStr">
        <is>
          <t>500.00</t>
        </is>
      </c>
    </row>
    <row collapsed="false" customFormat="false" customHeight="false" hidden="false" ht="12.1" outlineLevel="0" r="75">
      <c r="A75" s="5" t="s">
        <f>=HYPERLINK("https://leilaoonline.net/lote/detalhe/189990", "065")</f>
      </c>
      <c r="B75" s="4" t="s">
        <f>=HYPERLINK("https://leilaoonline.net/lote/detalhe/189990", " COROA DE GIRO HYUNDAI 160 (B)")</f>
      </c>
      <c r="C75" s="4" t="inlineStr">
        <is>
          <t>Não vendido</t>
        </is>
      </c>
      <c r="D75" s="4" t="inlineStr">
        <is>
          <t>0</t>
        </is>
      </c>
      <c r="E75" s="5" t="inlineStr">
        <is>
          <t>5.900,00</t>
        </is>
      </c>
      <c r="F75" s="4" t="inlineStr">
        <is>
          <t>500.00</t>
        </is>
      </c>
    </row>
    <row collapsed="false" customFormat="false" customHeight="false" hidden="false" ht="12.1" outlineLevel="0" r="76">
      <c r="A76" s="5" t="s">
        <f>=HYPERLINK("https://leilaoonline.net/lote/detalhe/189995", "066")</f>
      </c>
      <c r="B76" s="4" t="s">
        <f>=HYPERLINK("https://leilaoonline.net/lote/detalhe/189995", " COROA DE GIRO VOLVO EC 210")</f>
      </c>
      <c r="C76" s="4" t="inlineStr">
        <is>
          <t>Não vendido</t>
        </is>
      </c>
      <c r="D76" s="4" t="inlineStr">
        <is>
          <t>0</t>
        </is>
      </c>
      <c r="E76" s="5" t="inlineStr">
        <is>
          <t>5.900,00</t>
        </is>
      </c>
      <c r="F76" s="4" t="inlineStr">
        <is>
          <t>500.00</t>
        </is>
      </c>
    </row>
    <row collapsed="false" customFormat="false" customHeight="false" hidden="false" ht="12.1" outlineLevel="0" r="77">
      <c r="A77" s="5" t="s">
        <f>=HYPERLINK("https://leilaoonline.net/lote/detalhe/190007", "067")</f>
      </c>
      <c r="B77" s="4" t="s">
        <f>=HYPERLINK("https://leilaoonline.net/lote/detalhe/190007", " COROA DE GIRO VOLVO EC 360")</f>
      </c>
      <c r="C77" s="4" t="inlineStr">
        <is>
          <t>Não vendido</t>
        </is>
      </c>
      <c r="D77" s="4" t="inlineStr">
        <is>
          <t>0</t>
        </is>
      </c>
      <c r="E77" s="5" t="inlineStr">
        <is>
          <t>5.900,00</t>
        </is>
      </c>
      <c r="F77" s="4" t="inlineStr">
        <is>
          <t>500.00</t>
        </is>
      </c>
    </row>
    <row collapsed="false" customFormat="false" customHeight="false" hidden="false" ht="12.1" outlineLevel="0" r="78">
      <c r="A78" s="5" t="s">
        <f>=HYPERLINK("https://leilaoonline.net/lote/detalhe/189984", "068")</f>
      </c>
      <c r="B78" s="4" t="s">
        <f>=HYPERLINK("https://leilaoonline.net/lote/detalhe/189984", " COROA DE GIRO PC 511")</f>
      </c>
      <c r="C78" s="4" t="inlineStr">
        <is>
          <t>Não vendido</t>
        </is>
      </c>
      <c r="D78" s="4" t="inlineStr">
        <is>
          <t>0</t>
        </is>
      </c>
      <c r="E78" s="5" t="inlineStr">
        <is>
          <t>5.900,00</t>
        </is>
      </c>
      <c r="F78" s="4" t="inlineStr">
        <is>
          <t>500.00</t>
        </is>
      </c>
    </row>
    <row collapsed="false" customFormat="false" customHeight="false" hidden="false" ht="12.1" outlineLevel="0" r="79">
      <c r="A79" s="5" t="s">
        <f>=HYPERLINK("https://leilaoonline.net/lote/detalhe/190010", "069")</f>
      </c>
      <c r="B79" s="4" t="s">
        <f>=HYPERLINK("https://leilaoonline.net/lote/detalhe/190010", " COROA DE GIRO CAT 7Y0708")</f>
      </c>
      <c r="C79" s="4" t="inlineStr">
        <is>
          <t>Não vendido</t>
        </is>
      </c>
      <c r="D79" s="4" t="inlineStr">
        <is>
          <t>0</t>
        </is>
      </c>
      <c r="E79" s="5" t="inlineStr">
        <is>
          <t>5.900,00</t>
        </is>
      </c>
      <c r="F79" s="4" t="inlineStr">
        <is>
          <t>500.00</t>
        </is>
      </c>
    </row>
    <row collapsed="false" customFormat="false" customHeight="false" hidden="false" ht="12.1" outlineLevel="0" r="80">
      <c r="A80" s="5" t="s">
        <f>=HYPERLINK("https://leilaoonline.net/lote/detalhe/189967", "070")</f>
      </c>
      <c r="B80" s="4" t="s">
        <f>=HYPERLINK("https://leilaoonline.net/lote/detalhe/189967", " COROA DE GIRO CX 330")</f>
      </c>
      <c r="C80" s="4" t="inlineStr">
        <is>
          <t>Não vendido</t>
        </is>
      </c>
      <c r="D80" s="4" t="inlineStr">
        <is>
          <t>0</t>
        </is>
      </c>
      <c r="E80" s="5" t="inlineStr">
        <is>
          <t>5.900,00</t>
        </is>
      </c>
      <c r="F80" s="4" t="inlineStr">
        <is>
          <t>500.00</t>
        </is>
      </c>
    </row>
    <row collapsed="false" customFormat="false" customHeight="false" hidden="false" ht="12.1" outlineLevel="0" r="81">
      <c r="A81" s="5" t="s">
        <f>=HYPERLINK("https://leilaoonline.net/lote/detalhe/192520", "071")</f>
      </c>
      <c r="B81" s="4" t="s">
        <f>=HYPERLINK("https://leilaoonline.net/lote/detalhe/192520", " 01 UNIDADE/PISTÃO BOOM ESCAVADEIRA CATERPILLAR 320( REVISADOS)")</f>
      </c>
      <c r="C81" s="4" t="inlineStr">
        <is>
          <t>Não vendido</t>
        </is>
      </c>
      <c r="D81" s="4" t="inlineStr">
        <is>
          <t>0</t>
        </is>
      </c>
      <c r="E81" s="5" t="inlineStr">
        <is>
          <t>5.000,00</t>
        </is>
      </c>
      <c r="F81" s="4" t="inlineStr">
        <is>
          <t>500.00</t>
        </is>
      </c>
    </row>
    <row collapsed="false" customFormat="false" customHeight="false" hidden="false" ht="12.1" outlineLevel="0" r="82">
      <c r="A82" s="5" t="s">
        <f>=HYPERLINK("https://leilaoonline.net/lote/detalhe/192519", "072")</f>
      </c>
      <c r="B82" s="4" t="s">
        <f>=HYPERLINK("https://leilaoonline.net/lote/detalhe/192519", " 03 UNIDADES / PISTÕES BOOM ESCAVADEIRA CATERPILLAR 320 ( REVISADOS)")</f>
      </c>
      <c r="C82" s="4" t="inlineStr">
        <is>
          <t>Não vendido</t>
        </is>
      </c>
      <c r="D82" s="4" t="inlineStr">
        <is>
          <t>0</t>
        </is>
      </c>
      <c r="E82" s="5" t="inlineStr">
        <is>
          <t>11.000,00</t>
        </is>
      </c>
      <c r="F82" s="4" t="inlineStr">
        <is>
          <t>500.00</t>
        </is>
      </c>
    </row>
    <row collapsed="false" customFormat="false" customHeight="false" hidden="false" ht="12.1" outlineLevel="0" r="83">
      <c r="A83" s="5" t="s">
        <f>=HYPERLINK("https://leilaoonline.net/lote/detalhe/192521", "073")</f>
      </c>
      <c r="B83" s="4" t="s">
        <f>=HYPERLINK("https://leilaoonline.net/lote/detalhe/192521", " 01 UNIDADE/ PISTÃO BOOM ESCAVADEIRA DOOSAN 225( NO ESTADO)")</f>
      </c>
      <c r="C83" s="4" t="inlineStr">
        <is>
          <t>Não vendido</t>
        </is>
      </c>
      <c r="D83" s="4" t="inlineStr">
        <is>
          <t>0</t>
        </is>
      </c>
      <c r="E83" s="5" t="inlineStr">
        <is>
          <t>2.500,00</t>
        </is>
      </c>
      <c r="F83" s="4" t="inlineStr">
        <is>
          <t>250.00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2026-08-13T11:32:08.00Z</dcterms:created>
  <dc:creator>Tellks Tecnologia</dc:creator>
  <cp:revision>0</cp:revision>
</cp:coreProperties>
</file>