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E GUINDAUTO - MAQUINAS PESADAS - FORA DE ESTRADA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=HYPERLINK("https://leilaoonline.net/lote/detalhe/187120", "189")</f>
      </c>
      <c r="B11" s="4" t="s">
        <f>=HYPERLINK("https://leilaoonline.net/lote/detalhe/187120", "MARI-CK7554-2023- Caminhão 4x2 Volvo VM2604X2R, ANO 2006/2007 - LOC.: Mariana/MG")</f>
      </c>
      <c r="C11" s="4" t="inlineStr">
        <is>
          <t>Vendido</t>
        </is>
      </c>
      <c r="D11" s="4" t="inlineStr">
        <is>
          <t>91</t>
        </is>
      </c>
      <c r="E11" s="5" t="inlineStr">
        <is>
          <t>129.000,00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=HYPERLINK("https://leilaoonline.net/lote/detalhe/187117", "190")</f>
      </c>
      <c r="B12" s="4" t="s">
        <f>=HYPERLINK("https://leilaoonline.net/lote/detalhe/187117", "FAB-CP53223-2023 - Caminhão pipa Scania P420 8x4, Ano 2011, Branca, Diesel - Loc.: Ouro Preto/ MG")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=HYPERLINK("https://leilaoonline.net/lote/detalhe/187219", "191")</f>
      </c>
      <c r="B13" s="4" t="s">
        <f>=HYPERLINK("https://leilaoonline.net/lote/detalhe/187219", "VIG-EH013-2023 - Escavadeira Caterpillar 336D - 268hp (L), ANO 2016 - LOC: CONGONHAS/ MG")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=HYPERLINK("https://leilaoonline.net/lote/detalhe/187217", "192")</f>
      </c>
      <c r="B14" s="4" t="s">
        <f>=HYPERLINK("https://leilaoonline.net/lote/detalhe/187217", "SLS-EQ-037-2023 - Carregadeira CATERPILLAR PC950H, ANO 2011 - LOC: São Luís/ MA")</f>
      </c>
      <c r="C14" s="4" t="inlineStr">
        <is>
          <t>Não vendido</t>
        </is>
      </c>
      <c r="D14" s="4" t="inlineStr">
        <is>
          <t>69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=HYPERLINK("https://leilaoonline.net/lote/detalhe/187215", "193")</f>
      </c>
      <c r="B15" s="4" t="s">
        <f>=HYPERLINK("https://leilaoonline.net/lote/detalhe/187215", "SLS-EQ-030-2023 - Carregadeira CATERPILLAR 962G, ANO 2005 - LOC: São Luís/ MA")</f>
      </c>
      <c r="C15" s="4" t="inlineStr">
        <is>
          <t>Vendido</t>
        </is>
      </c>
      <c r="D15" s="4" t="inlineStr">
        <is>
          <t>50</t>
        </is>
      </c>
      <c r="E15" s="5" t="inlineStr">
        <is>
          <t>96.500,00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=HYPERLINK("https://leilaoonline.net/lote/detalhe/187124", "194")</f>
      </c>
      <c r="B16" s="4" t="s">
        <f>=HYPERLINK("https://leilaoonline.net/lote/detalhe/187124", "PIC-458-2023 - Carregadeira CATERPILLAR 990H-626hp (L), ANO 2002 - LOC: ITABIRITO/ MG")</f>
      </c>
      <c r="C16" s="4" t="inlineStr">
        <is>
          <t>Não vendido</t>
        </is>
      </c>
      <c r="D16" s="4" t="inlineStr">
        <is>
          <t>67</t>
        </is>
      </c>
      <c r="E16" s="5" t="inlineStr">
        <is>
          <t>297.500,00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=HYPERLINK("https://leilaoonline.net/lote/detalhe/187123", "195")</f>
      </c>
      <c r="B17" s="4" t="s">
        <f>=HYPERLINK("https://leilaoonline.net/lote/detalhe/187123", "PIC-455-2023 - Motoniveladora Caterpillar 16M-297hp (L), ANO 2008 - LOC: ITABIRITO/ MG")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105.000,00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=HYPERLINK("https://leilaoonline.net/lote/detalhe/187122", "196")</f>
      </c>
      <c r="B18" s="4" t="s">
        <f>=HYPERLINK("https://leilaoonline.net/lote/detalhe/187122", "PIC-453-2023 - Perfuratriz Atlas Copco T4BH-5-1/8" a 9-7/8", ANO 2010 - LOC: ITABIRITO/ MG")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=HYPERLINK("https://leilaoonline.net/lote/detalhe/187054", "197")</f>
      </c>
      <c r="B19" s="4" t="s">
        <f>=HYPERLINK("https://leilaoonline.net/lote/detalhe/187054", "CKS-ATI-060-2023 - Retroescavadeira CATERPILLAR 349D, Ano 2013 - Loc.: CARAJÁS - PARÁ")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184.294,00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=HYPERLINK("https://leilaoonline.net/lote/detalhe/187018", "198")</f>
      </c>
      <c r="B20" s="4" t="s">
        <f>=HYPERLINK("https://leilaoonline.net/lote/detalhe/187018", "CKS-ATI-059-2023 - Trator de esteira  CATERPILLAR D9R, Ano 2008 - Loc: CARAJÁS - PARÁ")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=HYPERLINK("https://leilaoonline.net/lote/detalhe/186980", "199")</f>
      </c>
      <c r="B21" s="4" t="s">
        <f>=HYPERLINK("https://leilaoonline.net/lote/detalhe/186980", "CKS-ATI-057-2023 - Retroescavadeira  CATERPILLAR 349D, ANO 2013 - LOC: CARAJÁS - PARÁ")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=HYPERLINK("https://leilaoonline.net/lote/detalhe/186862", "200")</f>
      </c>
      <c r="B22" s="4" t="s">
        <f>=HYPERLINK("https://leilaoonline.net/lote/detalhe/186862", " 082-103-2023 - Pá Carregadeira VOLVO L120F, ANO 2017 - LOC: Vitória/ES")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152.000,00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=HYPERLINK("https://leilaoonline.net/lote/detalhe/186876", "201")</f>
      </c>
      <c r="B23" s="4" t="s">
        <f>=HYPERLINK("https://leilaoonline.net/lote/detalhe/186876", " CKS-ATI-050-2023 - Caminhão guindauto MERCEDES BENZ/AXOR 33406X4, ANO 2011 - LOC: CARAJÁS - PARÁ")</f>
      </c>
      <c r="C23" s="4" t="inlineStr">
        <is>
          <t>Não vendido</t>
        </is>
      </c>
      <c r="D23" s="4" t="inlineStr">
        <is>
          <t>156</t>
        </is>
      </c>
      <c r="E23" s="5" t="inlineStr">
        <is>
          <t>354.000,00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=HYPERLINK("https://leilaoonline.net/lote/detalhe/186878", "202")</f>
      </c>
      <c r="B24" s="4" t="s">
        <f>=HYPERLINK("https://leilaoonline.net/lote/detalhe/186878", " CKS-ATI-049-2023 - Caminhão guindauto MERCEDES BENZ/AXOR 33406X4, ANO 2011 - LOC: CARAJÁS - PARÁ")</f>
      </c>
      <c r="C24" s="4" t="inlineStr">
        <is>
          <t>Não vendido</t>
        </is>
      </c>
      <c r="D24" s="4" t="inlineStr">
        <is>
          <t>90</t>
        </is>
      </c>
      <c r="E24" s="5" t="inlineStr">
        <is>
          <t>153.000,00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=HYPERLINK("https://leilaoonline.net/lote/detalhe/186871", "203")</f>
      </c>
      <c r="B25" s="4" t="s">
        <f>=HYPERLINK("https://leilaoonline.net/lote/detalhe/186871", " CKS-ATI-047-2023 - Caminhão Bombeiro MERCEDES BENZ ATEGO 1725, ANO 2009 - LOC: CARAJÁS - PARÁ")</f>
      </c>
      <c r="C25" s="4" t="inlineStr">
        <is>
          <t>Não vendido</t>
        </is>
      </c>
      <c r="D25" s="4" t="inlineStr">
        <is>
          <t>72</t>
        </is>
      </c>
      <c r="E25" s="5" t="inlineStr">
        <is>
          <t>109.000,00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=HYPERLINK("https://leilaoonline.net/lote/detalhe/186872", "204")</f>
      </c>
      <c r="B26" s="4" t="s">
        <f>=HYPERLINK("https://leilaoonline.net/lote/detalhe/186872", " CKS-ATI-054-2023 - EQUIPAMENTO Fora de estrada CATERPILLAR 789C, ANO 1989 - LOC: CARAJÁS - PARÁ")</f>
      </c>
      <c r="C26" s="4" t="inlineStr">
        <is>
          <t>Vendido</t>
        </is>
      </c>
      <c r="D26" s="4" t="inlineStr">
        <is>
          <t>13</t>
        </is>
      </c>
      <c r="E26" s="5" t="inlineStr">
        <is>
          <t>82.611,00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=HYPERLINK("https://leilaoonline.net/lote/detalhe/186880", "205")</f>
      </c>
      <c r="B27" s="4" t="s">
        <f>=HYPERLINK("https://leilaoonline.net/lote/detalhe/186880", " CKS-ATI-043-2023 - SUBESTAÇÃO MÓVEL - ELETROCENTRO SE-1495-PI-02; MARCA: SIEMENS; ANO: 2016 - LOC: CARAJÁS - PARÁ")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=HYPERLINK("https://leilaoonline.net/lote/detalhe/186870", "206")</f>
      </c>
      <c r="B28" s="4" t="s">
        <f>=HYPERLINK("https://leilaoonline.net/lote/detalhe/186870", " CKS-ATI-034-2023 - CAÇAMBA DE 17 M; MODELO; L2350 G1; MARCA: CAT;  ANO: 2006; PESO: 500KG - LOC: CARAJÁS - PARÁ")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=HYPERLINK("https://leilaoonline.net/lote/detalhe/186867", "207")</f>
      </c>
      <c r="B29" s="4" t="s">
        <f>=HYPERLINK("https://leilaoonline.net/lote/detalhe/186867", " CKS-ATI-011-2023 - Prancha HERCULES EQUIPM PRHE130T, ANO 2012 - LOC: CARAJÁS - PARÁ")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=HYPERLINK("https://leilaoonline.net/lote/detalhe/186877", "208")</f>
      </c>
      <c r="B30" s="4" t="s">
        <f>=HYPERLINK("https://leilaoonline.net/lote/detalhe/186877", " ACA-EQ-003-2023 - Guindaste PALFINGER PKK 12.500, ANO 2010 - AÇAILÂNDIA/ MA")</f>
      </c>
      <c r="C30" s="4" t="inlineStr">
        <is>
          <t>Vendido</t>
        </is>
      </c>
      <c r="D30" s="4" t="inlineStr">
        <is>
          <t>40</t>
        </is>
      </c>
      <c r="E30" s="5" t="inlineStr">
        <is>
          <t>32.500,00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=HYPERLINK("https://leilaoonline.net/lote/detalhe/187218", "209")</f>
      </c>
      <c r="B31" s="4" t="s">
        <f>=HYPERLINK("https://leilaoonline.net/lote/detalhe/187218", "SLS-EQ-039-2023 - Mini carregadeira CATERPILLAR 302.5C, ANO 2012 - LOC. São Luís/ MA")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=HYPERLINK("https://leilaoonline.net/lote/detalhe/187127", "210")</f>
      </c>
      <c r="B32" s="4" t="s">
        <f>=HYPERLINK("https://leilaoonline.net/lote/detalhe/187127", "SIS-EQ-002-2023 - MAQUINA REGULADORA PLASSER THEURER, VPRLPBR202R, ANO 1984 - LOC: Santa Inês/ 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=HYPERLINK("https://leilaoonline.net/lote/detalhe/187119", "211")</f>
      </c>
      <c r="B33" s="4" t="s">
        <f>=HYPERLINK("https://leilaoonline.net/lote/detalhe/187119", "ITA-031-2023 - Empilhadeira HYSTER H60FT, ANO 2012 - LOC. ITABIRA / MG")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42.000,00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=HYPERLINK("https://leilaoonline.net/lote/detalhe/186879", "212")</f>
      </c>
      <c r="B34" s="4" t="s">
        <f>=HYPERLINK("https://leilaoonline.net/lote/detalhe/186879", " CKS-ATI-051-2023 - Empilhadeira HYSTER 360 HD, ANO 2008 - LOC: CARAJÁS - PARÁ")</f>
      </c>
      <c r="C34" s="4" t="inlineStr">
        <is>
          <t>Vendido</t>
        </is>
      </c>
      <c r="D34" s="4" t="inlineStr">
        <is>
          <t>64</t>
        </is>
      </c>
      <c r="E34" s="5" t="inlineStr">
        <is>
          <t>89.500,00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=HYPERLINK("https://leilaoonline.net/lote/detalhe/186869", "213")</f>
      </c>
      <c r="B35" s="4" t="s">
        <f>=HYPERLINK("https://leilaoonline.net/lote/detalhe/186869", " CKS-ATI-045-2023 - Empilhadeira HYSTER H55, ANO 2005 - LOC: CARAJÁS - PARÁ")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31.000,00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=HYPERLINK("https://leilaoonline.net/lote/detalhe/186875", "214")</f>
      </c>
      <c r="B36" s="4" t="s">
        <f>=HYPERLINK("https://leilaoonline.net/lote/detalhe/186875", " CKS-ATI-046-2023 - Empilhadeira HYSTER H155, Ano 2007 - LOC: CARAJÁS - PARÁ")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51.000,00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=HYPERLINK("https://leilaoonline.net/lote/detalhe/187121", "215")</f>
      </c>
      <c r="B37" s="4" t="s">
        <f>=HYPERLINK("https://leilaoonline.net/lote/detalhe/187121", "MUT-025-2021 - Caminhão Fora-de-estrada CATERPILLAR 775G, ANO 2013 - LOC. NOVA LIMA/ MG")</f>
      </c>
      <c r="C37" s="4" t="inlineStr">
        <is>
          <t>Vendido</t>
        </is>
      </c>
      <c r="D37" s="4" t="inlineStr">
        <is>
          <t>100</t>
        </is>
      </c>
      <c r="E37" s="5" t="inlineStr">
        <is>
          <t>444.285,00</t>
        </is>
      </c>
      <c r="F37" s="4" t="inlineStr">
        <is>
          <t>10000.00</t>
        </is>
      </c>
    </row>
    <row collapsed="false" customFormat="false" customHeight="false" hidden="false" ht="12.1" outlineLevel="0" r="38">
      <c r="A38" s="5" t="s">
        <f>=HYPERLINK("https://leilaoonline.net/lote/detalhe/186861", "216")</f>
      </c>
      <c r="B38" s="4" t="s">
        <f>=HYPERLINK("https://leilaoonline.net/lote/detalhe/186861", " CKS-ATI-031-2023 - PRENSA VERTICAL; MODELO; PFV-20/TB; MARCA: FORZAN;  ANO: 2017; PESO: 500KG - LOC: CARAJÁS - PARÁ")</f>
      </c>
      <c r="C38" s="4" t="inlineStr">
        <is>
          <t>Vendido</t>
        </is>
      </c>
      <c r="D38" s="4" t="inlineStr">
        <is>
          <t>18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=HYPERLINK("https://leilaoonline.net/lote/detalhe/186868", "217")</f>
      </c>
      <c r="B39" s="4" t="s">
        <f>=HYPERLINK("https://leilaoonline.net/lote/detalhe/186868", " 082-098-2023-INV - 1 ITEM - MOTOR CORRENTE; MD620AER GENERAL ELETRIC - LOC. Vitória / ES")</f>
      </c>
      <c r="C39" s="4" t="inlineStr">
        <is>
          <t>Vendido</t>
        </is>
      </c>
      <c r="D39" s="4" t="inlineStr">
        <is>
          <t>13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=HYPERLINK("https://leilaoonline.net/lote/detalhe/187211", "218")</f>
      </c>
      <c r="B40" s="4" t="s">
        <f>=HYPERLINK("https://leilaoonline.net/lote/detalhe/187211", "SLS-EQ-013-2023 - Empilhadeira Hyster H280HD, ANO 2002 - LOC. São Luís/MA")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124.000,00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=HYPERLINK("https://leilaoonline.net/lote/detalhe/186863", "219")</f>
      </c>
      <c r="B41" s="4" t="s">
        <f>=HYPERLINK("https://leilaoonline.net/lote/detalhe/186863", " CKS-ATI-033-2023 - 3 MÁQUINAS DE SOLDA, VEJA DESCRITIVO DE ITENS - LOC: CARAJÁS - PARÁ")</f>
      </c>
      <c r="C41" s="4" t="inlineStr">
        <is>
          <t>Vendido</t>
        </is>
      </c>
      <c r="D41" s="4" t="inlineStr">
        <is>
          <t>30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=HYPERLINK("https://leilaoonline.net/lote/detalhe/186909", "220")</f>
      </c>
      <c r="B42" s="4" t="s">
        <f>=HYPERLINK("https://leilaoonline.net/lote/detalhe/186909", "CKS-ATI-056-2023 - 2 ITENS TORRE DE ILUMINAÇÃO, VEJA DESCRITIVO DE ITENS - LOC: PARAUAPEBAS - PARÁ")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=HYPERLINK("https://leilaoonline.net/lote/detalhe/187118", "221")</f>
      </c>
      <c r="B43" s="4" t="s">
        <f>=HYPERLINK("https://leilaoonline.net/lote/detalhe/187118", "ITA-018-2023 - 1 MOTOR DIESEL 2350300 CATERPILLAR - LOC.: ITABIRA / 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40.500,00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=HYPERLINK("https://leilaoonline.net/lote/detalhe/186874", "222")</f>
      </c>
      <c r="B44" s="4" t="s">
        <f>=HYPERLINK("https://leilaoonline.net/lote/detalhe/186874", " CKS-ATI-040-2023 - MÁQUINA DE LAVAR ROUPAS HORIZONTAL 50KG; MODELO: LT 150; MARCA: SUZUKI;  ANO: 2005 - LOC: CARAJÁS - PARÁ")</f>
      </c>
      <c r="C44" s="4" t="inlineStr">
        <is>
          <t>Vendido</t>
        </is>
      </c>
      <c r="D44" s="4" t="inlineStr">
        <is>
          <t>19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=HYPERLINK("https://leilaoonline.net/lote/detalhe/187216", "223")</f>
      </c>
      <c r="B45" s="4" t="s">
        <f>=HYPERLINK("https://leilaoonline.net/lote/detalhe/187216", "SLS-EQ-034-2023 -  Equipamento LINDE EMC4531/5TL, ANO 2010 - LOC: São Luís/ MA")</f>
      </c>
      <c r="C45" s="4" t="inlineStr">
        <is>
          <t>Vendido</t>
        </is>
      </c>
      <c r="D45" s="4" t="inlineStr">
        <is>
          <t>89</t>
        </is>
      </c>
      <c r="E45" s="5" t="inlineStr">
        <is>
          <t>272.500,00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=HYPERLINK("https://leilaoonline.net/lote/detalhe/187125", "224")</f>
      </c>
      <c r="B46" s="4" t="s">
        <f>=HYPERLINK("https://leilaoonline.net/lote/detalhe/187125", "SFH-011A-2023-INV - 6 ITENS - Exaustor axial trifásico E100 FC T8 - VEJA DESCRITIVO DE ITENS -LOC.: Simões Filho/ BA")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=HYPERLINK("https://leilaoonline.net/lote/detalhe/187126", "225")</f>
      </c>
      <c r="B47" s="4" t="s">
        <f>=HYPERLINK("https://leilaoonline.net/lote/detalhe/187126", "SIS-009-2022 - GUINDASTE EMAP IMFF126420, ANO 2003- LOC: SANTA INÊS/ MA")</f>
      </c>
      <c r="C47" s="4" t="inlineStr">
        <is>
          <t>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=HYPERLINK("https://leilaoonline.net/lote/detalhe/186873", "226")</f>
      </c>
      <c r="B48" s="4" t="s">
        <f>=HYPERLINK("https://leilaoonline.net/lote/detalhe/186873", " CKS-ATI-038-2023 - 3 ITENS ESTAÇÃO TOTAL TOPCON,  VEJA DESCRITIVO DE ITENS - LOC: CARAJÁS - PARÁ")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=HYPERLINK("https://leilaoonline.net/lote/detalhe/187133", "227")</f>
      </c>
      <c r="B49" s="4" t="s">
        <f>=HYPERLINK("https://leilaoonline.net/lote/detalhe/187133", "SLB-010-2023 - 1 Plataforma elevatória Genie Z45/25J - LOC: MARABÁ/ PARÁ")</f>
      </c>
      <c r="C49" s="4" t="inlineStr">
        <is>
          <t>Não vendido</t>
        </is>
      </c>
      <c r="D49" s="4" t="inlineStr">
        <is>
          <t>118</t>
        </is>
      </c>
      <c r="E49" s="5" t="inlineStr">
        <is>
          <t>127.000,00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=HYPERLINK("https://leilaoonline.net/lote/detalhe/187135", "228")</f>
      </c>
      <c r="B50" s="4" t="s">
        <f>=HYPERLINK("https://leilaoonline.net/lote/detalhe/187135", "SLB-026-2023 - Gerador 55 KVA fabricante CUMMINS MODELO: 55 KVA NUMERO 4BT3962, Ano 2013 - LOC: MARABÁ/ PARÁ")</f>
      </c>
      <c r="C50" s="4" t="inlineStr">
        <is>
          <t>Vendido</t>
        </is>
      </c>
      <c r="D50" s="4" t="inlineStr">
        <is>
          <t>25</t>
        </is>
      </c>
      <c r="E50" s="5" t="inlineStr">
        <is>
          <t>23.000,00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=HYPERLINK("https://leilaoonline.net/lote/detalhe/186865", "229")</f>
      </c>
      <c r="B51" s="4" t="s">
        <f>=HYPERLINK("https://leilaoonline.net/lote/detalhe/186865", " CKS-ATI-035-2023 - IPHONE 8 CINZA ESPACIAL 128 GB; MARCA: APPLE;  ANO: 2020 - LOC: CARAJÁS - PARÁ")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=HYPERLINK("https://leilaoonline.net/lote/detalhe/187212", "230")</f>
      </c>
      <c r="B52" s="4" t="s">
        <f>=HYPERLINK("https://leilaoonline.net/lote/detalhe/187212", "SLS-EQ-023-2023 - Vagão ferroviário SANTA MATILDE FNS, ANO 1985 - LOC: São Luís/ MA")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1500.00</t>
        </is>
      </c>
    </row>
    <row collapsed="false" customFormat="false" customHeight="false" hidden="false" ht="12.1" outlineLevel="0" r="53">
      <c r="A53" s="5" t="s">
        <f>=HYPERLINK("https://leilaoonline.net/lote/detalhe/187213", "231")</f>
      </c>
      <c r="B53" s="4" t="s">
        <f>=HYPERLINK("https://leilaoonline.net/lote/detalhe/187213", "SLS-EQ-024-2023 - Vagão ferroviário SANTA MATILDE FNS, ANO 1985 - LOC: São Luís/ MA")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=HYPERLINK("https://leilaoonline.net/lote/detalhe/187214", "232")</f>
      </c>
      <c r="B54" s="4" t="s">
        <f>=HYPERLINK("https://leilaoonline.net/lote/detalhe/187214", "SLS-EQ-025-2023 - Container LAFAETE 13/0, ANO 2011 - LOC: São Luís/ MA")</f>
      </c>
      <c r="C54" s="4" t="inlineStr">
        <is>
          <t>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=HYPERLINK("https://leilaoonline.net/lote/detalhe/186866", "233")</f>
      </c>
      <c r="B55" s="4" t="s">
        <f>=HYPERLINK("https://leilaoonline.net/lote/detalhe/186866", " 082-105-2023 - 2 PALETEIRAS HIDRAULICAS, VEJA DESCRITIVO DE ITENS - LOC. Vitória / ES")</f>
      </c>
      <c r="C55" s="4" t="inlineStr">
        <is>
          <t>Vendido</t>
        </is>
      </c>
      <c r="D55" s="4" t="inlineStr">
        <is>
          <t>9</t>
        </is>
      </c>
      <c r="E55" s="5" t="inlineStr">
        <is>
          <t>1.480,00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=HYPERLINK("https://leilaoonline.net/lote/detalhe/186864", "234")</f>
      </c>
      <c r="B56" s="4" t="s">
        <f>=HYPERLINK("https://leilaoonline.net/lote/detalhe/186864", " 082-480-2022 - Compressor CHICAGO PNEUMÁTICO PRPD100MP-082, ANO 2020 - LOC. Vitória / ES")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=HYPERLINK("https://leilaoonline.net/lote/detalhe/187221", "235")</f>
      </c>
      <c r="B57" s="4" t="s">
        <f>=HYPERLINK("https://leilaoonline.net/lote/detalhe/187221", "PIC-449-2023 -1 ESTUFA PARA TRATAMENTO TÉRMICO TECNOTRAT 300 E 1 JATEADORA CMV GS9075X - VEJA DESCRITIVO DE ITENS - LOC: ITABIRITO/ MG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=HYPERLINK("https://leilaoonline.net/lote/detalhe/187363", "236")</f>
      </c>
      <c r="B58" s="4" t="s">
        <f>=HYPERLINK("https://leilaoonline.net/lote/detalhe/187363", "SFH-003-2023-INV - 12 ITENS DE MOTORES DIVERSOS - VEJA DESCRITIVO DE ITENS - LOC: Simões Filho / BA")</f>
      </c>
      <c r="C58" s="4" t="inlineStr">
        <is>
          <t>Vendido</t>
        </is>
      </c>
      <c r="D58" s="4" t="inlineStr">
        <is>
          <t>47</t>
        </is>
      </c>
      <c r="E58" s="5" t="inlineStr">
        <is>
          <t>10.400,00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=HYPERLINK("https://leilaoonline.net/lote/detalhe/187364", "237")</f>
      </c>
      <c r="B59" s="4" t="s">
        <f>=HYPERLINK("https://leilaoonline.net/lote/detalhe/187364", "SLS-EQZIPI-001-2023 - 3 ITENS - Comprensor de Ar E Acumuladores Elétricos - VEJA DESCRITIVO DE ITENS - LOC: São Luís/ MA")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=HYPERLINK("https://leilaoonline.net/lote/detalhe/186882", "300")</f>
      </c>
      <c r="B60" s="4" t="s">
        <f>=HYPERLINK("https://leilaoonline.net/lote/detalhe/186882", " 082-091-2023-INV- 237 ITENS, DIAFRAG 639235 SAB WABCO, LOC. VITORIA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=HYPERLINK("https://leilaoonline.net/lote/detalhe/186891", "301")</f>
      </c>
      <c r="B61" s="4" t="s">
        <f>=HYPERLINK("https://leilaoonline.net/lote/detalhe/186891", " 082-093-2023-INV- 267 ITENS, PRENSA, CABOS , PARAFUSOS E OUTROS - VEJA DESCRITIVO DE ITENS , LOC. Vitória / ES")</f>
      </c>
      <c r="C61" s="4" t="inlineStr">
        <is>
          <t>Vendido</t>
        </is>
      </c>
      <c r="D61" s="4" t="inlineStr">
        <is>
          <t>9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=HYPERLINK("https://leilaoonline.net/lote/detalhe/186884", "302")</f>
      </c>
      <c r="B62" s="4" t="s">
        <f>=HYPERLINK("https://leilaoonline.net/lote/detalhe/186884", " 082-097-2023-INV- 03 MOTORES DIVERSOS, VEJA DESCRITIVO DE ITENS , LOC. Vitória / ES")</f>
      </c>
      <c r="C62" s="4" t="inlineStr">
        <is>
          <t>Não vendido</t>
        </is>
      </c>
      <c r="D62" s="4" t="inlineStr">
        <is>
          <t>66</t>
        </is>
      </c>
      <c r="E62" s="5" t="inlineStr">
        <is>
          <t>41.000,00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=HYPERLINK("https://leilaoonline.net/lote/detalhe/186906", "303")</f>
      </c>
      <c r="B63" s="4" t="s">
        <f>=HYPERLINK("https://leilaoonline.net/lote/detalhe/186906", " 082-111-2023-INV-1219 ITENS, BOMBAS ENGRENAGEM, VEDAÇAO, ROLAMENTOS E OUTROS -  VEJA DESCRITIVO DE ITENS , LOC. Vitória / ES")</f>
      </c>
      <c r="C63" s="4" t="inlineStr">
        <is>
          <t>Vendido</t>
        </is>
      </c>
      <c r="D63" s="4" t="inlineStr">
        <is>
          <t>43</t>
        </is>
      </c>
      <c r="E63" s="5" t="inlineStr">
        <is>
          <t>11.350,00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=HYPERLINK("https://leilaoonline.net/lote/detalhe/186905", "304")</f>
      </c>
      <c r="B64" s="4" t="s">
        <f>=HYPERLINK("https://leilaoonline.net/lote/detalhe/186905", " 082-114-2023-INV- 04 CASQUILHOS MANCAIS, VEJA DESCRITIVO DE ITENS , LOC. Vitória / ES")</f>
      </c>
      <c r="C64" s="4" t="inlineStr">
        <is>
          <t>Não vendido</t>
        </is>
      </c>
      <c r="D64" s="4" t="inlineStr">
        <is>
          <t>66</t>
        </is>
      </c>
      <c r="E64" s="5" t="inlineStr">
        <is>
          <t>11.050,00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=HYPERLINK("https://leilaoonline.net/lote/detalhe/186883", "305")</f>
      </c>
      <c r="B65" s="4" t="s">
        <f>=HYPERLINK("https://leilaoonline.net/lote/detalhe/186883", " 082-115-2023-INV- 06 PISTAS HORIZONTAIS E VERTICAIS DIVERSAS,  VEJA DESCRITIVO DE ITENS , LOC. Vitória / 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=HYPERLINK("https://leilaoonline.net/lote/detalhe/186885", "306")</f>
      </c>
      <c r="B66" s="4" t="s">
        <f>=HYPERLINK("https://leilaoonline.net/lote/detalhe/186885", " 082-126-2023-INV-136 ITENS DIVERSOS, REATOR, CORREIA, LAMPADAS E OUTROS, VEJA DESCRITIVO DE ITENS , LOC. Vitória / ES")</f>
      </c>
      <c r="C66" s="4" t="inlineStr">
        <is>
          <t>Vendido</t>
        </is>
      </c>
      <c r="D66" s="4" t="inlineStr">
        <is>
          <t>3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=HYPERLINK("https://leilaoonline.net/lote/detalhe/186889", "307")</f>
      </c>
      <c r="B67" s="4" t="s">
        <f>=HYPERLINK("https://leilaoonline.net/lote/detalhe/186889", " 082-129-2023-INV-911 ITENS DIVERSOS, PORCA COMPONENTE, VALVULA, PARAFUSOS E OUTROS - VEJA DESCRITIVO DE ITENS , LOC. Vitória / 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=HYPERLINK("https://leilaoonline.net/lote/detalhe/186890", "308")</f>
      </c>
      <c r="B68" s="4" t="s">
        <f>=HYPERLINK("https://leilaoonline.net/lote/detalhe/186890", " 082-360-2022- 06 MOTORES DIVERSOS,  VEJA DESCRITIVO DE ITENS , LOC. Vitória / ES")</f>
      </c>
      <c r="C68" s="4" t="inlineStr">
        <is>
          <t>Vendido</t>
        </is>
      </c>
      <c r="D68" s="4" t="inlineStr">
        <is>
          <t>66</t>
        </is>
      </c>
      <c r="E68" s="5" t="inlineStr">
        <is>
          <t>49.000,00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=HYPERLINK("https://leilaoonline.net/lote/detalhe/186893", "309")</f>
      </c>
      <c r="B69" s="4" t="s">
        <f>=HYPERLINK("https://leilaoonline.net/lote/detalhe/186893", " CKS-ATI-039-2023- 01 POLTRONA FIXA TRAMONTINA, LOC. CARAJÁS - PARÁ")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=HYPERLINK("https://leilaoonline.net/lote/detalhe/186896", "310")</f>
      </c>
      <c r="B70" s="4" t="s">
        <f>=HYPERLINK("https://leilaoonline.net/lote/detalhe/186896", " CKS-MRO-025-2023-INV- 366 ITENS, CAIXA ROLAMENTO, TERMINAL , CANTATOR ELETRICO E  OUTROS - VEJA DESCRITIVO DE ITENS , LOC. CARAJÁS -PA")</f>
      </c>
      <c r="C70" s="4" t="inlineStr">
        <is>
          <t>Vendido</t>
        </is>
      </c>
      <c r="D70" s="4" t="inlineStr">
        <is>
          <t>22</t>
        </is>
      </c>
      <c r="E70" s="5" t="inlineStr">
        <is>
          <t>3.050,00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=HYPERLINK("https://leilaoonline.net/lote/detalhe/186888", "311")</f>
      </c>
      <c r="B71" s="4" t="s">
        <f>=HYPERLINK("https://leilaoonline.net/lote/detalhe/186888", " CKS-MRO-026-2023-INV- 314 ITENS, COLETOR, SENSOR , JUNTA,  VEJA DESCRITIVO DE ITENS , LOC. CARAJÁS -PA")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=HYPERLINK("https://leilaoonline.net/lote/detalhe/186898", "312")</f>
      </c>
      <c r="B72" s="4" t="s">
        <f>=HYPERLINK("https://leilaoonline.net/lote/detalhe/186898", " CPBS-010-2023-INV- 96 ITENS, MANOMETRO, PLACAS , ANEL E OUTROS,  VEJA DESCRITIVO DE ITENS , LOC. Itaguaí/RJ")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=HYPERLINK("https://leilaoonline.net/lote/detalhe/186887", "313")</f>
      </c>
      <c r="B73" s="4" t="s">
        <f>=HYPERLINK("https://leilaoonline.net/lote/detalhe/186887", " GOV-021-2023 - 27 ITENS , ARMARIOS , MESAS E GAVETEIROS DIVERSOS, VEJA DESCRITIVO DE INTENS , LOC. GOVERNADOR VALADARES/MG")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=HYPERLINK("https://leilaoonline.net/lote/detalhe/186895", "314")</f>
      </c>
      <c r="B74" s="4" t="s">
        <f>=HYPERLINK("https://leilaoonline.net/lote/detalhe/186895", " GOV-022-2023 - 03 ITENS, BANCADA, ESMERIL , VEJA DESCRITIVO DE ITENS, LOC.GOVERNADOR VALADARES/MG 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=HYPERLINK("https://leilaoonline.net/lote/detalhe/186901", "315")</f>
      </c>
      <c r="B75" s="4" t="s">
        <f>=HYPERLINK("https://leilaoonline.net/lote/detalhe/186901", " ITA-050-2023-INV- 360 ITENS, BUCHA, SUPORTES, MANGUEIRAS E OUTROS, VEJA DESCRITIVO DE ITENS, LOC. ITABIRA / MG ")</f>
      </c>
      <c r="C75" s="4" t="inlineStr">
        <is>
          <t>Vendido</t>
        </is>
      </c>
      <c r="D75" s="4" t="inlineStr">
        <is>
          <t>6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=HYPERLINK("https://leilaoonline.net/lote/detalhe/186892", "316")</f>
      </c>
      <c r="B76" s="4" t="s">
        <f>=HYPERLINK("https://leilaoonline.net/lote/detalhe/186892", " ITA-057-2023- 16 ITENS DE MAQUINAS DE SOLDA DIVERSAS, VEJA DESCRITIVO DE ITENS, LOC. ITABIRA / MG")</f>
      </c>
      <c r="C76" s="4" t="inlineStr">
        <is>
          <t>Vendido</t>
        </is>
      </c>
      <c r="D76" s="4" t="inlineStr">
        <is>
          <t>32</t>
        </is>
      </c>
      <c r="E76" s="5" t="inlineStr">
        <is>
          <t>7.700,00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=HYPERLINK("https://leilaoonline.net/lote/detalhe/186904", "317")</f>
      </c>
      <c r="B77" s="4" t="s">
        <f>=HYPERLINK("https://leilaoonline.net/lote/detalhe/186904", " ITA-058-2023-INV- 01 ANDRAL E 01 CORRIMÃO, VEJA DESCRITIVO DE ITENS - LOC. ITABIRA / MG")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=HYPERLINK("https://leilaoonline.net/lote/detalhe/186899", "318")</f>
      </c>
      <c r="B78" s="4" t="s">
        <f>=HYPERLINK("https://leilaoonline.net/lote/detalhe/186899", " ITA-059-2023-INV- 03 CORREIAS DIVERSOS TAMANHOS, VEJA DESCRITIVO DE ITENS , LOC. ITABIRA  / MG")</f>
      </c>
      <c r="C78" s="4" t="inlineStr">
        <is>
          <t>Vendido</t>
        </is>
      </c>
      <c r="D78" s="4" t="inlineStr">
        <is>
          <t>37</t>
        </is>
      </c>
      <c r="E78" s="5" t="inlineStr">
        <is>
          <t>15.300,00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=HYPERLINK("https://leilaoonline.net/lote/detalhe/186900", "319")</f>
      </c>
      <c r="B79" s="4" t="s">
        <f>=HYPERLINK("https://leilaoonline.net/lote/detalhe/186900", " MUT-016-2023-INV- 55 ITENS, PINOS , ARRUELAS E OUTROS , VEJA DESCRITIVO DE ITENS , LOC. NOVA LIMA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=HYPERLINK("https://leilaoonline.net/lote/detalhe/186886", "320")</f>
      </c>
      <c r="B80" s="4" t="s">
        <f>=HYPERLINK("https://leilaoonline.net/lote/detalhe/186886", " MUT-017-2023-INV- 22 ITENS, CORREIAS, BUCHAS , VEJA DESCRITIVO DE ITENS , LOC. NOVA LIMA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=HYPERLINK("https://leilaoonline.net/lote/detalhe/186897", "321")</f>
      </c>
      <c r="B81" s="4" t="s">
        <f>=HYPERLINK("https://leilaoonline.net/lote/detalhe/186897", " MUT-018-2023-INV- 116 ITENS, MBR LUVAS DE EMENDA CABO , VEJA DESCRITIVO DE ITENS - LOC. NOVA LIMA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=HYPERLINK("https://leilaoonline.net/lote/detalhe/186907", "322")</f>
      </c>
      <c r="B82" s="4" t="s">
        <f>=HYPERLINK("https://leilaoonline.net/lote/detalhe/186907", " MUT-019-2023-INV- 10 ITENS, CILINDROS DIVERSOS, VEJA DESCRITIVO DE ITENS , LOC. NOVA LIMA ")</f>
      </c>
      <c r="C82" s="4" t="inlineStr">
        <is>
          <t>Vendido</t>
        </is>
      </c>
      <c r="D82" s="4" t="inlineStr">
        <is>
          <t>9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=HYPERLINK("https://leilaoonline.net/lote/detalhe/186902", "323")</f>
      </c>
      <c r="B83" s="4" t="s">
        <f>=HYPERLINK("https://leilaoonline.net/lote/detalhe/186902", " MUT-028-2023-INV- 08 ITENS, TELA PENEIRA, MBR SENSOR,VEJA DESCRITIVO DE ITENS , LOC. NOVA LIMA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5.000,00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=HYPERLINK("https://leilaoonline.net/lote/detalhe/186903", "324")</f>
      </c>
      <c r="B84" s="4" t="s">
        <f>=HYPERLINK("https://leilaoonline.net/lote/detalhe/186903", " MUT-032-2023-INV- 462 ITENS, LONAS, TAMPAS ,ANEIS, MANGUEIRAS E OUTROS,VEJA DESCRITIVO DE ITENS , LOC. NOVA LIMA ")</f>
      </c>
      <c r="C84" s="4" t="inlineStr">
        <is>
          <t>Vendido</t>
        </is>
      </c>
      <c r="D84" s="4" t="inlineStr">
        <is>
          <t>8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=HYPERLINK("https://leilaoonline.net/lote/detalhe/186908", "325")</f>
      </c>
      <c r="B85" s="4" t="s">
        <f>=HYPERLINK("https://leilaoonline.net/lote/detalhe/186908", " MUT-033-2023-INV- 01 GRUPO DE VALVULAS CATERPILLAR , LOC.Nova Lima / MG")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=HYPERLINK("https://leilaoonline.net/lote/detalhe/186894", "326")</f>
      </c>
      <c r="B86" s="4" t="s">
        <f>=HYPERLINK("https://leilaoonline.net/lote/detalhe/186894", " MUT-036-2023-INV-335 ITENS, JUNTAS, ANEIS, PARAFUSOS E OUTROS, VEJA DESCRITIVO DE ITENS , LOC. NOVA LIMA ")</f>
      </c>
      <c r="C86" s="4" t="inlineStr">
        <is>
          <t>Vendido</t>
        </is>
      </c>
      <c r="D86" s="4" t="inlineStr">
        <is>
          <t>22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=HYPERLINK("https://leilaoonline.net/lote/detalhe/187220", "327")</f>
      </c>
      <c r="B87" s="4" t="s">
        <f>=HYPERLINK("https://leilaoonline.net/lote/detalhe/187220", "OIA-002-2023 - APROX. 1.229 ITENS - ROLAMENTO, BUCHA E OUTROS - VEJA DESCRITIVO DE ITENS - LOC: Ourilândia do Norte - PA")</f>
      </c>
      <c r="C87" s="4" t="inlineStr">
        <is>
          <t>Vendido</t>
        </is>
      </c>
      <c r="D87" s="4" t="inlineStr">
        <is>
          <t>19</t>
        </is>
      </c>
      <c r="E87" s="5" t="inlineStr">
        <is>
          <t>4.100,00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=HYPERLINK("https://leilaoonline.net/lote/detalhe/187222", "328")</f>
      </c>
      <c r="B88" s="4" t="s">
        <f>=HYPERLINK("https://leilaoonline.net/lote/detalhe/187222", "S11D-035-2023-INV - 18 ITENS - BUCHA, FILTRO E OUTROS - VEJA DESCRITIVO DE ITENS - LOC: Canaã dos Carajás/ PA")</f>
      </c>
      <c r="C88" s="4" t="inlineStr">
        <is>
          <t>Vendido</t>
        </is>
      </c>
      <c r="D88" s="4" t="inlineStr">
        <is>
          <t>9</t>
        </is>
      </c>
      <c r="E88" s="5" t="inlineStr">
        <is>
          <t>1.300,00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=HYPERLINK("https://leilaoonline.net/lote/detalhe/187223", "329")</f>
      </c>
      <c r="B89" s="4" t="s">
        <f>=HYPERLINK("https://leilaoonline.net/lote/detalhe/187223", "S11D-049-2023-INV - APROX. 793 ITENS - MOTOR, ANEL, VÁLVULA E OUTROS - VEJA DESCRITIVO DE ITENS - LOC: CANAÃ DOS CARAJÁS/ PA")</f>
      </c>
      <c r="C89" s="4" t="inlineStr">
        <is>
          <t>Vendido</t>
        </is>
      </c>
      <c r="D89" s="4" t="inlineStr">
        <is>
          <t>8</t>
        </is>
      </c>
      <c r="E89" s="5" t="inlineStr">
        <is>
          <t>1.593,00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=HYPERLINK("https://leilaoonline.net/lote/detalhe/187224", "330")</f>
      </c>
      <c r="B90" s="4" t="s">
        <f>=HYPERLINK("https://leilaoonline.net/lote/detalhe/187224", "S11D-050-2023-INV - APROX. 1.036 ITENS - CORREIA, FILTRO, INDUTOR E OUTROS - VEJA DESCRITIVO DE ITENS - LOC: CANAÃ DOS CARAJÁS/ PA")</f>
      </c>
      <c r="C90" s="4" t="inlineStr">
        <is>
          <t>Vendido</t>
        </is>
      </c>
      <c r="D90" s="4" t="inlineStr">
        <is>
          <t>18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=HYPERLINK("https://leilaoonline.net/lote/detalhe/187225", "331")</f>
      </c>
      <c r="B91" s="4" t="s">
        <f>=HYPERLINK("https://leilaoonline.net/lote/detalhe/187225", "S11D-053-2023-INV - APROX. 1.038 ITENS - ROLAMENTO, ENGRENAGEM E OUTROS - VEJA DESCRITIVO DE ITENS - LOC: CANAÃ DOS CARAJÁS/ PA")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=HYPERLINK("https://leilaoonline.net/lote/detalhe/187228", "332")</f>
      </c>
      <c r="B92" s="4" t="s">
        <f>=HYPERLINK("https://leilaoonline.net/lote/detalhe/187228", "S11D-056-2023-INV - APROX. 3.530 ITENS - MODULO, ROLAMENTO E OUTROS - VEJA DESCRITIVO DE ITENS - LOC: CANAÃ DOS CARAJÁS/ PA")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3.850,00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=HYPERLINK("https://leilaoonline.net/lote/detalhe/187285", "333")</f>
      </c>
      <c r="B93" s="4" t="s">
        <f>=HYPERLINK("https://leilaoonline.net/lote/detalhe/187285", "S11D-057-2023-INV - APROX. 473 ITENS - DISJUNTOR, ANEL, CABO E OUTROS - VEJA DESCRITIVO DE ITENS - LOC: CANAÃ DOS CARAJÁS/ PA")</f>
      </c>
      <c r="C93" s="4" t="inlineStr">
        <is>
          <t>Vendido</t>
        </is>
      </c>
      <c r="D93" s="4" t="inlineStr">
        <is>
          <t>24</t>
        </is>
      </c>
      <c r="E93" s="5" t="inlineStr">
        <is>
          <t>3.600,00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=HYPERLINK("https://leilaoonline.net/lote/detalhe/187360", "334")</f>
      </c>
      <c r="B94" s="4" t="s">
        <f>=HYPERLINK("https://leilaoonline.net/lote/detalhe/187360", "S11D-058-2023-INV - APROX. 266 ITENS - ENGRENAGEM, DISJUNTOR, ANEL E OUTROS - VEJA DESCRITIVO DE ITENS - LOC: CANAÃ DOS CARAJÁS/ PA")</f>
      </c>
      <c r="C94" s="4" t="inlineStr">
        <is>
          <t>Vendido</t>
        </is>
      </c>
      <c r="D94" s="4" t="inlineStr">
        <is>
          <t>21</t>
        </is>
      </c>
      <c r="E94" s="5" t="inlineStr">
        <is>
          <t>5.700,00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=HYPERLINK("https://leilaoonline.net/lote/detalhe/187361", "335")</f>
      </c>
      <c r="B95" s="4" t="s">
        <f>=HYPERLINK("https://leilaoonline.net/lote/detalhe/187361", "S11D-059-2023-INV - APROX. 3.588 ITENS - PARAFUSO, ROLAMENTO, SAPATA E OUTROS - VEJA DESCRITIVO DE ITENS - LOC: CANAÃ DOS CARAJÁS/ PA")</f>
      </c>
      <c r="C95" s="4" t="inlineStr">
        <is>
          <t>Vendido</t>
        </is>
      </c>
      <c r="D95" s="4" t="inlineStr">
        <is>
          <t>77</t>
        </is>
      </c>
      <c r="E95" s="5" t="inlineStr">
        <is>
          <t>33.500,00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=HYPERLINK("https://leilaoonline.net/lote/detalhe/187362", "336")</f>
      </c>
      <c r="B96" s="4" t="s">
        <f>=HYPERLINK("https://leilaoonline.net/lote/detalhe/187362", "S11D-060-2023-INV - APROX. 3.022 ITENS - ANEL, PARAFUSO, RETENTOR E OUTROS - VEJA DESCRITIVO DE ITENS - LOC: CANAÃ DOS CARAJÁS/ PA")</f>
      </c>
      <c r="C96" s="4" t="inlineStr">
        <is>
          <t>Vendido</t>
        </is>
      </c>
      <c r="D96" s="4" t="inlineStr">
        <is>
          <t>61</t>
        </is>
      </c>
      <c r="E96" s="5" t="inlineStr">
        <is>
          <t>16.800,00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=HYPERLINK("https://leilaoonline.net/lote/detalhe/187367", "337")</f>
      </c>
      <c r="B97" s="4" t="s">
        <f>=HYPERLINK("https://leilaoonline.net/lote/detalhe/187367", "SLS-MRO-021-2023-INV - 9 ITENS ROL ESF 6314 Z C3 SKF - VEJA DESCRITIVO DE ITENS LOC -SÃO LUÍS/ MA")</f>
      </c>
      <c r="C97" s="4" t="inlineStr">
        <is>
          <t>Vendido</t>
        </is>
      </c>
      <c r="D97" s="4" t="inlineStr">
        <is>
          <t>3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=HYPERLINK("https://leilaoonline.net/lote/detalhe/187365", "338")</f>
      </c>
      <c r="B98" s="4" t="s">
        <f>=HYPERLINK("https://leilaoonline.net/lote/detalhe/187365", "SLS-MRO-041-2022 - APROX. 202 ITENS - MANGUEIRA, VÁLVULA, BOMBA E OUTROS - VEJA DESCRITIVO DE ITENS - LOC: São Luís/ MA")</f>
      </c>
      <c r="C98" s="4" t="inlineStr">
        <is>
          <t>Não vendido</t>
        </is>
      </c>
      <c r="D98" s="4" t="inlineStr">
        <is>
          <t>17</t>
        </is>
      </c>
      <c r="E98" s="5" t="inlineStr">
        <is>
          <t>2.400,00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=HYPERLINK("https://leilaoonline.net/lote/detalhe/187369", "339")</f>
      </c>
      <c r="B99" s="4" t="s">
        <f>=HYPERLINK("https://leilaoonline.net/lote/detalhe/187369", "SLS-MRO-047-2023-INV - 38 ITENS - MOTOR, VENTILADOR E OUTROS - VEJA DESCRITIVO DE ITENS - LOC: SÃO LUÍS/ MA")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=HYPERLINK("https://leilaoonline.net/lote/detalhe/187370", "340")</f>
      </c>
      <c r="B100" s="4" t="s">
        <f>=HYPERLINK("https://leilaoonline.net/lote/detalhe/187370", "SLS-MRO-048-2023-INV - 119 ITENS - KIT REP VALVULA SP-423 KNORR-BREMSE - VEJA DESCRITIVO DE ITENS -LOC: SÃO LUÍS/ MA")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=HYPERLINK("https://leilaoonline.net/lote/detalhe/187371", "341")</f>
      </c>
      <c r="B101" s="4" t="s">
        <f>=HYPERLINK("https://leilaoonline.net/lote/detalhe/187371", "SSG-024-2021 - APROX. 364 ITENS - ROLAMENTO, TRANSMISSOR E OUTROS - VEJA DESCRITIVO DE ITENS - LOC: CANAA DOS CARAJÁS/ PA")</f>
      </c>
      <c r="C101" s="4" t="inlineStr">
        <is>
          <t>Vendido</t>
        </is>
      </c>
      <c r="D101" s="4" t="inlineStr">
        <is>
          <t>48</t>
        </is>
      </c>
      <c r="E101" s="5" t="inlineStr">
        <is>
          <t>9.100,00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=HYPERLINK("https://leilaoonline.net/lote/detalhe/187385", "342")</f>
      </c>
      <c r="B102" s="4" t="s">
        <f>=HYPERLINK("https://leilaoonline.net/lote/detalhe/187385", "TIG-016-2023-INV - APROX. 104 ITENS - VÁLVULA, REATOR, PORCA E OUTROS - VEJA DESCRITIVO DE ITENS - LOC: Mangaratiba/ RJ")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=HYPERLINK("https://leilaoonline.net/lote/detalhe/187393", "343")</f>
      </c>
      <c r="B103" s="4" t="s">
        <f>=HYPERLINK("https://leilaoonline.net/lote/detalhe/187393", "TIG-022-2023-INV - APROX. 175 ITENS - PAINEL COMPLETO, FILTRO, BOMBA E OUTROS - VEJA DESCRITIVO DE ITENS - LOC: MANGARATIBA/ RJ")</f>
      </c>
      <c r="C103" s="4" t="inlineStr">
        <is>
          <t>Vendido</t>
        </is>
      </c>
      <c r="D103" s="4" t="inlineStr">
        <is>
          <t>18</t>
        </is>
      </c>
      <c r="E103" s="5" t="inlineStr">
        <is>
          <t>2.200,00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=HYPERLINK("https://leilaoonline.net/lote/detalhe/187588", "344")</f>
      </c>
      <c r="B104" s="4" t="s">
        <f>=HYPERLINK("https://leilaoonline.net/lote/detalhe/187588", "MUT-001-2023 - APROX. 185 ITENS - ROLAMENTO, ANEL, BUCHA, PARAFUSO E OUTROS - VEJA DESCRITIVO DE ITENS - LOC. NOVA LIMA/ MG")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=HYPERLINK("https://leilaoonline.net/lote/detalhe/187590", "345")</f>
      </c>
      <c r="B105" s="4" t="s">
        <f>=HYPERLINK("https://leilaoonline.net/lote/detalhe/187590", "MUT-002-2023 - 43 ITENS - MANTA, TELA, TRANSFORMADOR E OUTROS - VEJA DESCRITIVO DE ITENS - LOC. NOVA LIMA/ MG")</f>
      </c>
      <c r="C105" s="4" t="inlineStr">
        <is>
          <t>Vendido</t>
        </is>
      </c>
      <c r="D105" s="4" t="inlineStr">
        <is>
          <t>59</t>
        </is>
      </c>
      <c r="E105" s="5" t="inlineStr">
        <is>
          <t>41.500,00</t>
        </is>
      </c>
      <c r="F10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2026-04-13T14:50:09.00Z</dcterms:created>
  <dc:creator>Tellks Tecnologia</dc:creator>
  <cp:revision>0</cp:revision>
</cp:coreProperties>
</file>