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AXOR, VW, SCANIA - TRATORES - PRANCHAS - REBOQUES - CARRETAS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=HYPERLINK("https://leilaoonline.net/lote/detalhe/183701", "100")</f>
      </c>
      <c r="B11" s="4" t="s">
        <f>=HYPERLINK("https://leilaoonline.net/lote/detalhe/183701", " MOINHO TRITURADOR MOD.PS1680 ANO 2003. - FR160985. -LOC. TARUMÃ")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=HYPERLINK("https://leilaoonline.net/lote/detalhe/183694", "101")</f>
      </c>
      <c r="B12" s="4" t="s">
        <f>=HYPERLINK("https://leilaoonline.net/lote/detalhe/183694", " MOINHO TRITURADOR MOD.PS1680, ANO 2003. - FR160997. - LOC. TARUMÃ")</f>
      </c>
      <c r="C12" s="4" t="inlineStr">
        <is>
          <t>Vendido</t>
        </is>
      </c>
      <c r="D12" s="4" t="inlineStr">
        <is>
          <t>9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=HYPERLINK("https://leilaoonline.net/lote/detalhe/183697", "102")</f>
      </c>
      <c r="B13" s="4" t="s">
        <f>=HYPERLINK("https://leilaoonline.net/lote/detalhe/183697", " MOINHO TRITURADOR MOD.PS1680 ANO 2003. - FR160981. - LOC. TARUMÃ")</f>
      </c>
      <c r="C13" s="4" t="inlineStr">
        <is>
          <t>Vendido</t>
        </is>
      </c>
      <c r="D13" s="4" t="inlineStr">
        <is>
          <t>9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=HYPERLINK("https://leilaoonline.net/lote/detalhe/183713", "103")</f>
      </c>
      <c r="B14" s="4" t="s">
        <f>=HYPERLINK("https://leilaoonline.net/lote/detalhe/183713", " FILTRO DE AÇO INOX . - LOC. TARUMÃ")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=HYPERLINK("https://leilaoonline.net/lote/detalhe/183715", "104")</f>
      </c>
      <c r="B15" s="4" t="s">
        <f>=HYPERLINK("https://leilaoonline.net/lote/detalhe/183715", " 6 REDUTORES DE ESTEIRA. - LOC. TARUMÃ")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14.700,00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=HYPERLINK("https://leilaoonline.net/lote/detalhe/183704", "105")</f>
      </c>
      <c r="B16" s="4" t="s">
        <f>=HYPERLINK("https://leilaoonline.net/lote/detalhe/183704", " TANQUE DE INOX PARA MISTURA COM DIVISÓRIA NO MEIO APPLEXFON. - LOC. TARUMÃ")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=HYPERLINK("https://leilaoonline.net/lote/detalhe/183698", "106")</f>
      </c>
      <c r="B17" s="4" t="s">
        <f>=HYPERLINK("https://leilaoonline.net/lote/detalhe/183698", " ROSCA TRANSPORTADORA AÇUCAR A304 25T/H SERVICOS. - FR222757. - LOC. TARUMÃ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=HYPERLINK("https://leilaoonline.net/lote/detalhe/183710", "107")</f>
      </c>
      <c r="B18" s="4" t="s">
        <f>=HYPERLINK("https://leilaoonline.net/lote/detalhe/183710", " 12 PALETS COM APROXIMADAMENTE 393 ATUADORES DE DIVERSOS TAMANHOS. - LOC. TARUMÃ")</f>
      </c>
      <c r="C18" s="4" t="inlineStr">
        <is>
          <t>Vendido</t>
        </is>
      </c>
      <c r="D18" s="4" t="inlineStr">
        <is>
          <t>43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=HYPERLINK("https://leilaoonline.net/lote/detalhe/183703", "108")</f>
      </c>
      <c r="B19" s="4" t="s">
        <f>=HYPERLINK("https://leilaoonline.net/lote/detalhe/183703", " CENTRIFUGA. - LOC. TARUMÃ")</f>
      </c>
      <c r="C19" s="4" t="inlineStr">
        <is>
          <t>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=HYPERLINK("https://leilaoonline.net/lote/detalhe/183706", "109")</f>
      </c>
      <c r="B20" s="4" t="s">
        <f>=HYPERLINK("https://leilaoonline.net/lote/detalhe/183706", " MOTOR A DIESEL (QUEIMADO). - LOC. TARUMÃ")</f>
      </c>
      <c r="C20" s="4" t="inlineStr">
        <is>
          <t>Vendido</t>
        </is>
      </c>
      <c r="D20" s="4" t="inlineStr">
        <is>
          <t>31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=HYPERLINK("https://leilaoonline.net/lote/detalhe/183658", "110")</f>
      </c>
      <c r="B21" s="4" t="s">
        <f>=HYPERLINK("https://leilaoonline.net/lote/detalhe/183658", " VOLANDEIRA COM EIXO. - LOC. TARUMÃ")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=HYPERLINK("https://leilaoonline.net/lote/detalhe/183705", "127")</f>
      </c>
      <c r="B22" s="4" t="s">
        <f>=HYPERLINK("https://leilaoonline.net/lote/detalhe/183705", " VOLANDEIRA SEM EIXO. - LOC. TARUMÃ")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=HYPERLINK("https://leilaoonline.net/lote/detalhe/183671", "128")</f>
      </c>
      <c r="B23" s="4" t="s">
        <f>=HYPERLINK("https://leilaoonline.net/lote/detalhe/183671", " SISTEMA ADIABÁTICO COM MOTOR. - LOC. TARUMÃ")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=HYPERLINK("https://leilaoonline.net/lote/detalhe/183711", "129")</f>
      </c>
      <c r="B24" s="4" t="s">
        <f>=HYPERLINK("https://leilaoonline.net/lote/detalhe/183711", " SISTEMA ADIABÁTICO SALAO DO ALIN COM DUTOS DE AR. - LOC. TARUMÃ")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=HYPERLINK("https://leilaoonline.net/lote/detalhe/183692", "131")</f>
      </c>
      <c r="B25" s="4" t="s">
        <f>=HYPERLINK("https://leilaoonline.net/lote/detalhe/183692", " CENTRIFUGA MOD.SCM 80. - FR159517. - TARUMÃ")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=HYPERLINK("https://leilaoonline.net/lote/detalhe/183712", "132")</f>
      </c>
      <c r="B26" s="4" t="s">
        <f>=HYPERLINK("https://leilaoonline.net/lote/detalhe/183712", " MOEGA DE AÇÚCAR AMORFO. - LOC. TARUMÃ")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=HYPERLINK("https://leilaoonline.net/lote/detalhe/183699", "134")</f>
      </c>
      <c r="B27" s="4" t="s">
        <f>=HYPERLINK("https://leilaoonline.net/lote/detalhe/183699", " FILTRO EM INOX NPA 22330 E FILTRO PLACAS VERTICAIS INOX. - FR161238 / FR161240. -LOC. TARUMÃ")</f>
      </c>
      <c r="C27" s="4" t="inlineStr">
        <is>
          <t>Vendido</t>
        </is>
      </c>
      <c r="D27" s="4" t="inlineStr">
        <is>
          <t>25</t>
        </is>
      </c>
      <c r="E27" s="5" t="inlineStr">
        <is>
          <t>5.800,00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=HYPERLINK("https://leilaoonline.net/lote/detalhe/183696", "137")</f>
      </c>
      <c r="B28" s="4" t="s">
        <f>=HYPERLINK("https://leilaoonline.net/lote/detalhe/183696", " FILTRO PRENSA EM INOX MOD.F350. - FR161239. - LOC. TARUMÃ")</f>
      </c>
      <c r="C28" s="4" t="inlineStr">
        <is>
          <t>Vendido</t>
        </is>
      </c>
      <c r="D28" s="4" t="inlineStr">
        <is>
          <t>55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=HYPERLINK("https://leilaoonline.net/lote/detalhe/183709", "138")</f>
      </c>
      <c r="B29" s="4" t="s">
        <f>=HYPERLINK("https://leilaoonline.net/lote/detalhe/183709", "03 ITENS, (01 PALET CONTENDO APROXIMADAMENTE 31 DE VALVULAS BORBOLETAS, 01 VALVULA GRANDE PORTE, 01 PALET CONTENDO 7 VALVULAS GLOBO). - LOC. TARUMÃ")</f>
      </c>
      <c r="C29" s="4" t="inlineStr">
        <is>
          <t>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=HYPERLINK("https://leilaoonline.net/lote/detalhe/183708", "139")</f>
      </c>
      <c r="B30" s="4" t="s">
        <f>=HYPERLINK("https://leilaoonline.net/lote/detalhe/183708", " TANQUE DE AR COMPRIMIDO. - LOC. TARUMÃ")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=HYPERLINK("https://leilaoonline.net/lote/detalhe/183707", "140")</f>
      </c>
      <c r="B31" s="4" t="s">
        <f>=HYPERLINK("https://leilaoonline.net/lote/detalhe/183707", " BANCO DE RESISTORES PEQUENO - 1 PALLET COM 18 LUMINÁRIAS DE 24VCC E 1 PALLET COM BANCO DE CAPACITOR DE BAIXA TENSÃO. - LOC. TARUMÃ")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=HYPERLINK("https://leilaoonline.net/lote/detalhe/183700", "182")</f>
      </c>
      <c r="B32" s="4" t="s">
        <f>=HYPERLINK("https://leilaoonline.net/lote/detalhe/183700", " ESTEIRA 6 METROS. - LOC. TARUMÃ")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=HYPERLINK("https://leilaoonline.net/lote/detalhe/183702", "183")</f>
      </c>
      <c r="B33" s="4" t="s">
        <f>=HYPERLINK("https://leilaoonline.net/lote/detalhe/183702", " MOTOR CAPAC. APROX 75CV - 2 PALLETS DE SUCATA DE TRANSFORMADOR. - FR193309. - LOC. TARUMÃ")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=HYPERLINK("https://leilaoonline.net/lote/detalhe/183668", "186")</f>
      </c>
      <c r="B34" s="4" t="s">
        <f>=HYPERLINK("https://leilaoonline.net/lote/detalhe/183668", " PAINEL DE COMANDO C/05 PORTAS 4,00X0,50X2,00M E TRANSFORMADOR MOD.FRE CAPAC. 50KWA. - FR189260 / FR160021. - LOC. TARUMÃ")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=HYPERLINK("https://leilaoonline.net/lote/detalhe/183695", "188")</f>
      </c>
      <c r="B35" s="4" t="s">
        <f>=HYPERLINK("https://leilaoonline.net/lote/detalhe/183695", " LOTE COM 1 NOBREAK E 2 TRANSFORMADORES DE INDUTANCIA PQN. - LOC. TARUMÃ")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=HYPERLINK("https://leilaoonline.net/lote/detalhe/183677", "189")</f>
      </c>
      <c r="B36" s="4" t="s">
        <f>=HYPERLINK("https://leilaoonline.net/lote/detalhe/183677", " LOTE DE 2 REDUTORES. - FR162172 / FR157159. - TARUMÃ")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=HYPERLINK("https://leilaoonline.net/lote/detalhe/183714", "191")</f>
      </c>
      <c r="B37" s="4" t="s">
        <f>=HYPERLINK("https://leilaoonline.net/lote/detalhe/183714", " LOTE DE 1 VÁLVULA 16" - 1 VÁLVULA 18" - 1 HIDROMETRO. - LOC. TARUMÃ")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=HYPERLINK("https://leilaoonline.net/lote/detalhe/183820", "192")</f>
      </c>
      <c r="B38" s="4" t="s">
        <f>=HYPERLINK("https://leilaoonline.net/lote/detalhe/183820", " SUCATA DE CENTRIFUGA. - LOC. PARAGUAÇU")</f>
      </c>
      <c r="C38" s="4" t="inlineStr">
        <is>
          <t>Vendido</t>
        </is>
      </c>
      <c r="D38" s="4" t="inlineStr">
        <is>
          <t>25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=HYPERLINK("https://leilaoonline.net/lote/detalhe/183808", "193")</f>
      </c>
      <c r="B39" s="4" t="s">
        <f>=HYPERLINK("https://leilaoonline.net/lote/detalhe/183808", " EIXO COM CAMISA DE MOENDA 54. - LOC. PARAGUAÇU")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9.600,00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=HYPERLINK("https://leilaoonline.net/lote/detalhe/183823", "194")</f>
      </c>
      <c r="B40" s="4" t="s">
        <f>=HYPERLINK("https://leilaoonline.net/lote/detalhe/183823", " EIXO COM CAMISA DE MOENDA 54 (SEM ENGRENAGEM). - LOC. PARAGUAÇU")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9.600,00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=HYPERLINK("https://leilaoonline.net/lote/detalhe/183785", "195")</f>
      </c>
      <c r="B41" s="4" t="s">
        <f>=HYPERLINK("https://leilaoonline.net/lote/detalhe/183785", " EIXO COM CAMISA DE MOENDA 54. - LOC. PARAGUAÇU")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8.900,00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=HYPERLINK("https://leilaoonline.net/lote/detalhe/183641", "200")</f>
      </c>
      <c r="B42" s="4" t="s">
        <f>=HYPERLINK("https://leilaoonline.net/lote/detalhe/183641", "1 CAMISA LISA DE MOENDA 54, SEM EIXO, LOC. PARAGUAÇU")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=HYPERLINK("https://leilaoonline.net/lote/detalhe/183723", "205")</f>
      </c>
      <c r="B43" s="4" t="s">
        <f>=HYPERLINK("https://leilaoonline.net/lote/detalhe/183723", "RENAULT CLIO SEDAN PRIVILÉGE HI-FLEX 1.6 16V 4P, ANO 2008/2009, PRATA, ÁLCOOL/GASOLINA - TERMINAL DE BIGUAÇU")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=HYPERLINK("https://leilaoonline.net/lote/detalhe/183573", "455")</f>
      </c>
      <c r="B44" s="4" t="s">
        <f>=HYPERLINK("https://leilaoonline.net/lote/detalhe/183573", " 3 KITS SOLLUS APLICAÇÃO DE HERBICIDA. - FR4447048/FR4445107/FR4445172. - LOC. CAARAPÓ")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=HYPERLINK("https://leilaoonline.net/lote/detalhe/183664", "490")</f>
      </c>
      <c r="B45" s="4" t="s">
        <f>=HYPERLINK("https://leilaoonline.net/lote/detalhe/183664", " PLANTADEIRA SOLLUS FLEX 8080, ANO 2011. - FR47047. - LOC.  PASSATEMPO")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=HYPERLINK("https://leilaoonline.net/lote/detalhe/183667", "501")</f>
      </c>
      <c r="B46" s="4" t="s">
        <f>=HYPERLINK("https://leilaoonline.net/lote/detalhe/183667", " SUCATA DE TRATOR J. DEERE 7225J, ANO 2016. - FR4802041. - LOC. PASSATEMPO")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=HYPERLINK("https://leilaoonline.net/lote/detalhe/183563", "744")</f>
      </c>
      <c r="B47" s="4" t="s">
        <f>=HYPERLINK("https://leilaoonline.net/lote/detalhe/183563", " CAMINHÃO M/BENZ 3344S 6X4; ANO 2016/2017; BRANCO. - FR4415050. - CAARAPÓ")</f>
      </c>
      <c r="C47" s="4" t="inlineStr">
        <is>
          <t>Vendido</t>
        </is>
      </c>
      <c r="D47" s="4" t="inlineStr">
        <is>
          <t>82</t>
        </is>
      </c>
      <c r="E47" s="5" t="inlineStr">
        <is>
          <t>128.000,00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=HYPERLINK("https://leilaoonline.net/lote/detalhe/183580", "810")</f>
      </c>
      <c r="B48" s="4" t="s">
        <f>=HYPERLINK("https://leilaoonline.net/lote/detalhe/183580", " TRANSBORDO CIVEMASA TRIDEM 13T; ANO 2016. - FR45256. - LOC. CAARAPÓ")</f>
      </c>
      <c r="C48" s="4" t="inlineStr">
        <is>
          <t>Vendido</t>
        </is>
      </c>
      <c r="D48" s="4" t="inlineStr">
        <is>
          <t>53</t>
        </is>
      </c>
      <c r="E48" s="5" t="inlineStr">
        <is>
          <t>62.000,00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=HYPERLINK("https://leilaoonline.net/lote/detalhe/183584", "840")</f>
      </c>
      <c r="B49" s="4" t="s">
        <f>=HYPERLINK("https://leilaoonline.net/lote/detalhe/183584", " TRANSBORDO CIVEMASA TRIDEM 13T, ANO 2016. - FR45252. - LOC. CAARAPÓ")</f>
      </c>
      <c r="C49" s="4" t="inlineStr">
        <is>
          <t>Vendido</t>
        </is>
      </c>
      <c r="D49" s="4" t="inlineStr">
        <is>
          <t>45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=HYPERLINK("https://leilaoonline.net/lote/detalhe/183574", "850")</f>
      </c>
      <c r="B50" s="4" t="s">
        <f>=HYPERLINK("https://leilaoonline.net/lote/detalhe/183574", " REB. RODOVIARIA RQ CI PR SERVIÇOS DIVERSOS COM BAZUKA; ANO 1992/1992; AMARELO. - FR4450631. - LOC. CAARAPÓ")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=HYPERLINK("https://leilaoonline.net/lote/detalhe/183559", "874")</f>
      </c>
      <c r="B51" s="4" t="s">
        <f>=HYPERLINK("https://leilaoonline.net/lote/detalhe/183559", " 2 CULTIVADORES E 1 SULCADOR. - FR4445287/FR4443251/FR045029. - LOC. CAARAPÓ")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=HYPERLINK("https://leilaoonline.net/lote/detalhe/183577", "894")</f>
      </c>
      <c r="B52" s="4" t="s">
        <f>=HYPERLINK("https://leilaoonline.net/lote/detalhe/183577", " LOTE 4 DOLLYS. - FR4451563/FR4451517/FR4451512/FR51504 (VENDA SEM DOC.). - LOC. CAARAPÓ")</f>
      </c>
      <c r="C52" s="4" t="inlineStr">
        <is>
          <t>Vendido</t>
        </is>
      </c>
      <c r="D52" s="4" t="inlineStr">
        <is>
          <t>4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=HYPERLINK("https://leilaoonline.net/lote/detalhe/183670", "925")</f>
      </c>
      <c r="B53" s="4" t="s">
        <f>=HYPERLINK("https://leilaoonline.net/lote/detalhe/183670", " TRANSBORDO SANTA ISABEL 12 T., ANO 2012 - FR293461. - LOC. PASSATEMPO")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=HYPERLINK("https://leilaoonline.net/lote/detalhe/183655", "927")</f>
      </c>
      <c r="B54" s="4" t="s">
        <f>=HYPERLINK("https://leilaoonline.net/lote/detalhe/183655", " TRANSBORDO ANTOMIASI 12 T, ANO 2015. - FR293674. - LOC. PASSATEMPO")</f>
      </c>
      <c r="C54" s="4" t="inlineStr">
        <is>
          <t>Vendido</t>
        </is>
      </c>
      <c r="D54" s="4" t="inlineStr">
        <is>
          <t>7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=HYPERLINK("https://leilaoonline.net/lote/detalhe/183673", "945")</f>
      </c>
      <c r="B55" s="4" t="s">
        <f>=HYPERLINK("https://leilaoonline.net/lote/detalhe/183673", " TRANSBORDO ANTOMIASI 12 T, ANO 2015. - FR293851. - LOC. PASSATEMPO")</f>
      </c>
      <c r="C55" s="4" t="inlineStr">
        <is>
          <t>Vendido</t>
        </is>
      </c>
      <c r="D55" s="4" t="inlineStr">
        <is>
          <t>7</t>
        </is>
      </c>
      <c r="E55" s="5" t="inlineStr">
        <is>
          <t>16.000,00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=HYPERLINK("https://leilaoonline.net/lote/detalhe/183651", "960")</f>
      </c>
      <c r="B56" s="4" t="s">
        <f>=HYPERLINK("https://leilaoonline.net/lote/detalhe/183651", " TRANSBORDO SANTAL VT 10T, ANO 2010. - FR9003050. - LOC. RIO BRILHANTE")</f>
      </c>
      <c r="C56" s="4" t="inlineStr">
        <is>
          <t>Vendido</t>
        </is>
      </c>
      <c r="D56" s="4" t="inlineStr">
        <is>
          <t>7</t>
        </is>
      </c>
      <c r="E56" s="5" t="inlineStr">
        <is>
          <t>16.000,00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=HYPERLINK("https://leilaoonline.net/lote/detalhe/183649", "964")</f>
      </c>
      <c r="B57" s="4" t="s">
        <f>=HYPERLINK("https://leilaoonline.net/lote/detalhe/183649", " TRANSBORDO SANTAL VT 10T, ANO 2012. - FR9003088. - LOC. RIO BRILHANTE")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=HYPERLINK("https://leilaoonline.net/lote/detalhe/182752", "1004")</f>
      </c>
      <c r="B58" s="4" t="s">
        <f>=HYPERLINK("https://leilaoonline.net/lote/detalhe/182752", " SEMI REBOQUE  RANDONSP SRCA CA 12,50 M, ANO 2012/2012; AZUL. - FR46919. - LOC. IPAUSSU")</f>
      </c>
      <c r="C58" s="4" t="inlineStr">
        <is>
          <t>Vendido</t>
        </is>
      </c>
      <c r="D58" s="4" t="inlineStr">
        <is>
          <t>7</t>
        </is>
      </c>
      <c r="E58" s="5" t="inlineStr">
        <is>
          <t>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=HYPERLINK("https://leilaoonline.net/lote/detalhe/182786", "1007")</f>
      </c>
      <c r="B59" s="4" t="s">
        <f>=HYPERLINK("https://leilaoonline.net/lote/detalhe/182786", " SEMI REBOQUE  RANDONSP SRCA CA 12,50 M, ANO 2012/2013; CINZA. - FR70823. - LOC. IPAUSSU")</f>
      </c>
      <c r="C59" s="4" t="inlineStr">
        <is>
          <t>Vendido</t>
        </is>
      </c>
      <c r="D59" s="4" t="inlineStr">
        <is>
          <t>16</t>
        </is>
      </c>
      <c r="E59" s="5" t="inlineStr">
        <is>
          <t>40.000,00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=HYPERLINK("https://leilaoonline.net/lote/detalhe/182758", "1022")</f>
      </c>
      <c r="B60" s="4" t="s">
        <f>=HYPERLINK("https://leilaoonline.net/lote/detalhe/182758", " REBOQUE 4E RANDONSP RQ CA 12,5M, ANO 2010/2010; AZUL. - FR46885. - LOC. IPAUSSU")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=HYPERLINK("https://leilaoonline.net/lote/detalhe/183582", "1235")</f>
      </c>
      <c r="B61" s="4" t="s">
        <f>=HYPERLINK("https://leilaoonline.net/lote/detalhe/183582", "TRATOR VALTRA BH 210I 4X4; ANO 2015. - FR4435080. - LOC. CAARAPÓ")</f>
      </c>
      <c r="C61" s="4" t="inlineStr">
        <is>
          <t>Não vendido</t>
        </is>
      </c>
      <c r="D61" s="4" t="inlineStr">
        <is>
          <t>117</t>
        </is>
      </c>
      <c r="E61" s="5" t="inlineStr">
        <is>
          <t>158.000,00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=HYPERLINK("https://leilaoonline.net/lote/detalhe/183568", "1244")</f>
      </c>
      <c r="B62" s="4" t="s">
        <f>=HYPERLINK("https://leilaoonline.net/lote/detalhe/183568", " VW/ KOMBI STANDARD 1.4 MI; ANO 2013/2014; BRANCO. - FR25095. - LOC. CAARAPÓ")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=HYPERLINK("https://leilaoonline.net/lote/detalhe/183565", "1253")</f>
      </c>
      <c r="B63" s="4" t="s">
        <f>=HYPERLINK("https://leilaoonline.net/lote/detalhe/183565", " CAMINHÃO MERCEDES BENZ AXOR 3344S 6X4 CAV, ANO 2016/2017; BRANCO. - FR4415049. - LOC. CAARAPÓ")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=HYPERLINK("https://leilaoonline.net/lote/detalhe/183679", "1319")</f>
      </c>
      <c r="B64" s="4" t="s">
        <f>=HYPERLINK("https://leilaoonline.net/lote/detalhe/183679", " TRANSBORDO CANA TIPO CAIXOTE SIMPLES, ANO 2011. - FR13003107. - LOC. MB")</f>
      </c>
      <c r="C64" s="4" t="inlineStr">
        <is>
          <t>Vendido</t>
        </is>
      </c>
      <c r="D64" s="4" t="inlineStr">
        <is>
          <t>6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=HYPERLINK("https://leilaoonline.net/lote/detalhe/183675", "1339")</f>
      </c>
      <c r="B65" s="4" t="s">
        <f>=HYPERLINK("https://leilaoonline.net/lote/detalhe/183675", " TRANSBORDO CANA MCA SANTAL MOD VT10, ANO 2011. - FR14003512. - LOC. SANTA ELISA")</f>
      </c>
      <c r="C65" s="4" t="inlineStr">
        <is>
          <t>Vendido</t>
        </is>
      </c>
      <c r="D65" s="4" t="inlineStr">
        <is>
          <t>12</t>
        </is>
      </c>
      <c r="E65" s="5" t="inlineStr">
        <is>
          <t>21.000,00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=HYPERLINK("https://leilaoonline.net/lote/detalhe/183661", "1341")</f>
      </c>
      <c r="B66" s="4" t="s">
        <f>=HYPERLINK("https://leilaoonline.net/lote/detalhe/183661", " 2 TRANSBORDO CANA MCA SANTAL MOD VT13, ANO 2008. - FR14003331/FR14003332. - LOC. SANTA ELISA")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93.000,00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=HYPERLINK("https://leilaoonline.net/lote/detalhe/183685", "1342")</f>
      </c>
      <c r="B67" s="4" t="s">
        <f>=HYPERLINK("https://leilaoonline.net/lote/detalhe/183685", " TRANSBORDO-MCA CIVEMASA-MOD TAC 13000, ANO 2007. - FR14003180. - LOC. SANTA ELISA")</f>
      </c>
      <c r="C67" s="4" t="inlineStr">
        <is>
          <t>Vendido</t>
        </is>
      </c>
      <c r="D67" s="4" t="inlineStr">
        <is>
          <t>22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=HYPERLINK("https://leilaoonline.net/lote/detalhe/182770", "3613")</f>
      </c>
      <c r="B68" s="4" t="s">
        <f>=HYPERLINK("https://leilaoonline.net/lote/detalhe/182770", " CARRETA TRANS. DE TUBOS RAESA, ANO 2008. - FR71024. -  LOC. DIAMANTE")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=HYPERLINK("https://leilaoonline.net/lote/detalhe/182753", "3623")</f>
      </c>
      <c r="B69" s="4" t="s">
        <f>=HYPERLINK("https://leilaoonline.net/lote/detalhe/182753", " TRANSBORDO ATA 12000 12T, ANO 2012. - FR70625. - LOC. DIAMANTE")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=HYPERLINK("https://leilaoonline.net/lote/detalhe/182754", "3628")</f>
      </c>
      <c r="B70" s="4" t="s">
        <f>=HYPERLINK("https://leilaoonline.net/lote/detalhe/182754", " BAZUCA, S/FR. - LOC. DIAMANTE")</f>
      </c>
      <c r="C70" s="4" t="inlineStr">
        <is>
          <t>Vendido</t>
        </is>
      </c>
      <c r="D70" s="4" t="inlineStr">
        <is>
          <t>2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=HYPERLINK("https://leilaoonline.net/lote/detalhe/184977", "3629")</f>
      </c>
      <c r="B71" s="4" t="s">
        <f>=HYPERLINK("https://leilaoonline.net/lote/detalhe/184977", " BAZUKA, S/FR, LOC. DIAMANTE 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=HYPERLINK("https://leilaoonline.net/lote/detalhe/182789", "3684")</f>
      </c>
      <c r="B72" s="4" t="s">
        <f>=HYPERLINK("https://leilaoonline.net/lote/detalhe/182789", " SEMI REBOQUE RANDON SR CA 11,80 M, ANO 2007/2007; AZUL. - FR96185. - LOC. SANTA CANDIDA")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=HYPERLINK("https://leilaoonline.net/lote/detalhe/182779", "3685")</f>
      </c>
      <c r="B73" s="4" t="s">
        <f>=HYPERLINK("https://leilaoonline.net/lote/detalhe/182779", " SEMI REBOQUE RANDON SR CA 11,80 M, ANO 2007/2007; AZUL. - FR91175. - LOC. SANTA CANDIDA")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=HYPERLINK("https://leilaoonline.net/lote/detalhe/182756", "3687")</f>
      </c>
      <c r="B74" s="4" t="s">
        <f>=HYPERLINK("https://leilaoonline.net/lote/detalhe/182756", " SEMI REBOQUE RANDON SR CA 11,80 M, ANO 2007/2007; AZUL. - FR46827. - LOC. SANTA CANDIDA")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=HYPERLINK("https://leilaoonline.net/lote/detalhe/182772", "3688")</f>
      </c>
      <c r="B75" s="4" t="s">
        <f>=HYPERLINK("https://leilaoonline.net/lote/detalhe/182772", " SEMI REBOQUE RANDONSP SRCA CA 12,50 M; ANO 2012/2012; AZUL. - FR10930. - LOC. SANTA CANDIDA")</f>
      </c>
      <c r="C75" s="4" t="inlineStr">
        <is>
          <t>Vendido</t>
        </is>
      </c>
      <c r="D75" s="4" t="inlineStr">
        <is>
          <t>26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=HYPERLINK("https://leilaoonline.net/lote/detalhe/182793", "3690")</f>
      </c>
      <c r="B76" s="4" t="s">
        <f>=HYPERLINK("https://leilaoonline.net/lote/detalhe/182793", " SEMI REBOQUE RANDON SRCA CA; 2008/2008; AZUL. (VENDA SEM PNEUS E RODAS) - FR112503. - LOC. SANTA CANDIDA")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34.000,00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=HYPERLINK("https://leilaoonline.net/lote/detalhe/182790", "3691")</f>
      </c>
      <c r="B77" s="4" t="s">
        <f>=HYPERLINK("https://leilaoonline.net/lote/detalhe/182790", " SEMI REBOQUE RANDON SR CA 11,80 M; ANO 2007/2007; AZUL. - FR96210. - LOC. SANTA CANDIDA")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=HYPERLINK("https://leilaoonline.net/lote/detalhe/182782", "3692")</f>
      </c>
      <c r="B78" s="4" t="s">
        <f>=HYPERLINK("https://leilaoonline.net/lote/detalhe/182782", " REBOQUE RANDONSP RQ CA; ANO 2010/2010; AZUL. - FR96826. - LOC. SANTA CANDIDA")</f>
      </c>
      <c r="C78" s="4" t="inlineStr">
        <is>
          <t>Vendido</t>
        </is>
      </c>
      <c r="D78" s="4" t="inlineStr">
        <is>
          <t>18</t>
        </is>
      </c>
      <c r="E78" s="5" t="inlineStr">
        <is>
          <t>42.000,00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=HYPERLINK("https://leilaoonline.net/lote/detalhe/182766", "3693")</f>
      </c>
      <c r="B79" s="4" t="s">
        <f>=HYPERLINK("https://leilaoonline.net/lote/detalhe/182766", " REBOQUE 4E RANDONSP RQ CA 12,5M; ANO 2012/2012; AZUL. - FR10903. - LOC. SANTA CANDIDA")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=HYPERLINK("https://leilaoonline.net/lote/detalhe/182755", "3696")</f>
      </c>
      <c r="B80" s="4" t="s">
        <f>=HYPERLINK("https://leilaoonline.net/lote/detalhe/182755", " SEMI REBOQUE RANDON SR CA 11,80 M, ANO 2007/2007; ANO 2007/2007. - FR91174. - LOC.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=HYPERLINK("https://leilaoonline.net/lote/detalhe/182757", "3698")</f>
      </c>
      <c r="B81" s="4" t="s">
        <f>=HYPERLINK("https://leilaoonline.net/lote/detalhe/182757", " REBOQUE 4E RANDON RQ CA 12,5M; ANO 2012/2012; AZUL. - FR70387. - LOC. SANTA CANDIDA")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48.000,00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=HYPERLINK("https://leilaoonline.net/lote/detalhe/182759", "3706")</f>
      </c>
      <c r="B82" s="4" t="s">
        <f>=HYPERLINK("https://leilaoonline.net/lote/detalhe/182759", " SUCATA DE SAVEIRO. - FR501389. - LOC. SANTA CANDIDA")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=HYPERLINK("https://leilaoonline.net/lote/detalhe/182776", "3708")</f>
      </c>
      <c r="B83" s="4" t="s">
        <f>=HYPERLINK("https://leilaoonline.net/lote/detalhe/182776", " 200 UNDS PALETS DE MADEIRA - VENDA POR UND. - LOC. SANTA CANDIDA")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500,00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=HYPERLINK("https://leilaoonline.net/lote/detalhe/182773", "3709")</f>
      </c>
      <c r="B84" s="4" t="s">
        <f>=HYPERLINK("https://leilaoonline.net/lote/detalhe/182773", " DESENLEIRADOR DE PALHA. - FR1101. - LOC. BIOMASSA")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=HYPERLINK("https://leilaoonline.net/lote/detalhe/182760", "3710")</f>
      </c>
      <c r="B85" s="4" t="s">
        <f>=HYPERLINK("https://leilaoonline.net/lote/detalhe/182760", "DESENLEIRADOR DE PALHA  - FR7011590. - LOC. BIOMASSA")</f>
      </c>
      <c r="C85" s="4" t="inlineStr">
        <is>
          <t>Não vendido</t>
        </is>
      </c>
      <c r="D85" s="4" t="inlineStr">
        <is>
          <t>46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=HYPERLINK("https://leilaoonline.net/lote/detalhe/182791", "3714")</f>
      </c>
      <c r="B86" s="4" t="s">
        <f>=HYPERLINK("https://leilaoonline.net/lote/detalhe/182791", " IMPLEMENTO PARA TRATOR (UM BRAÇO HIDRA, E 2 GARFOS). - FR707152. - LOC. BIOMASSA")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22.250,00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=HYPERLINK("https://leilaoonline.net/lote/detalhe/184973", "3720")</f>
      </c>
      <c r="B87" s="4" t="s">
        <f>=HYPERLINK("https://leilaoonline.net/lote/detalhe/184973", " ESTEIRA APROX. 16 MTS, PAT.ME462229, LOC. DIAMANTE ")</f>
      </c>
      <c r="C87" s="4" t="inlineStr">
        <is>
          <t>Vendido</t>
        </is>
      </c>
      <c r="D87" s="4" t="inlineStr">
        <is>
          <t>13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=HYPERLINK("https://leilaoonline.net/lote/detalhe/182771", "3722")</f>
      </c>
      <c r="B88" s="4" t="s">
        <f>=HYPERLINK("https://leilaoonline.net/lote/detalhe/182771", " TRANSBORDO ATA, ANO 2012. - FR70634. - LOC. DIAMANTE")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=HYPERLINK("https://leilaoonline.net/lote/detalhe/182788", "3723")</f>
      </c>
      <c r="B89" s="4" t="s">
        <f>=HYPERLINK("https://leilaoonline.net/lote/detalhe/182788", " SUCATA DE COLHEDORA J. DEERE 3522 2L, ANO 2013. - FR117550. - LOC. DIAMANTE")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26.500,00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=HYPERLINK("https://leilaoonline.net/lote/detalhe/182762", "3724")</f>
      </c>
      <c r="B90" s="4" t="s">
        <f>=HYPERLINK("https://leilaoonline.net/lote/detalhe/182762", " CARRETA TANQUE. - LOC. DIAMANTE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=HYPERLINK("https://leilaoonline.net/lote/detalhe/183687", "3738")</f>
      </c>
      <c r="B91" s="4" t="s">
        <f>=HYPERLINK("https://leilaoonline.net/lote/detalhe/183687", " BAU OFICINA. - FR294747. - LOC. RIO BRILHANTE")</f>
      </c>
      <c r="C91" s="4" t="inlineStr">
        <is>
          <t>Vendido</t>
        </is>
      </c>
      <c r="D91" s="4" t="inlineStr">
        <is>
          <t>3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=HYPERLINK("https://leilaoonline.net/lote/detalhe/183741", "4003")</f>
      </c>
      <c r="B92" s="4" t="s">
        <f>=HYPERLINK("https://leilaoonline.net/lote/detalhe/183741", " REBOQUE RANDONSP RQ CA 4E 12,5M, ANO 2013/2014, CINZA, FR93765 - LOC. JUNQUEIRA")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=HYPERLINK("https://leilaoonline.net/lote/detalhe/183736", "4004")</f>
      </c>
      <c r="B93" s="4" t="s">
        <f>=HYPERLINK("https://leilaoonline.net/lote/detalhe/183736", " REBOQUE RANDONSP RQ CA 4E 12,5M, ANO 2014/2014, CINZA, FR56389 - LOC. JUNQUEIRA")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=HYPERLINK("https://leilaoonline.net/lote/detalhe/183737", "4006")</f>
      </c>
      <c r="B94" s="4" t="s">
        <f>=HYPERLINK("https://leilaoonline.net/lote/detalhe/183737", " REBOQUE RANDONSP RQ CA 4E  12,5M, ANO 2010/2011, AZUL, FR93667 - LOC. JUNQUEIRA")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42.000,00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=HYPERLINK("https://leilaoonline.net/lote/detalhe/183742", "4007")</f>
      </c>
      <c r="B95" s="4" t="s">
        <f>=HYPERLINK("https://leilaoonline.net/lote/detalhe/183742", " REBOQUE RANDONSP RQ CA 4E 12,5M, ANO 2013/2014, CINZA, FR93761 - LOC. JUNQUEIRA")</f>
      </c>
      <c r="C95" s="4" t="inlineStr">
        <is>
          <t>Vendido</t>
        </is>
      </c>
      <c r="D95" s="4" t="inlineStr">
        <is>
          <t>7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=HYPERLINK("https://leilaoonline.net/lote/detalhe/183745", "4008")</f>
      </c>
      <c r="B96" s="4" t="s">
        <f>=HYPERLINK("https://leilaoonline.net/lote/detalhe/183745", " SEMI-REBOQUE RANDON SR CA 11,80 M, ANO 2007/2007, AZUL, FR93626 - LOC. JUNQUEIRA")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=HYPERLINK("https://leilaoonline.net/lote/detalhe/183740", "4010")</f>
      </c>
      <c r="B97" s="4" t="s">
        <f>=HYPERLINK("https://leilaoonline.net/lote/detalhe/183740", " SEMI-REBOQUE RANDONSP SRCA CA 12,50 M, ANO 2013/2014, CINZA, FR93758 - LOC. JUNQUEIRA")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47.000,00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=HYPERLINK("https://leilaoonline.net/lote/detalhe/183690", "4011")</f>
      </c>
      <c r="B98" s="4" t="s">
        <f>=HYPERLINK("https://leilaoonline.net/lote/detalhe/183690", "LOTE COM 19 ITENS SENDO; MOTORES DE DIVERSAS POTÊNCIAS E CARCAÇAS - JUNQUEIRA")</f>
      </c>
      <c r="C98" s="4" t="inlineStr">
        <is>
          <t>Vendido</t>
        </is>
      </c>
      <c r="D98" s="4" t="inlineStr">
        <is>
          <t>49</t>
        </is>
      </c>
      <c r="E98" s="5" t="inlineStr">
        <is>
          <t>18.000,00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=HYPERLINK("https://leilaoonline.net/lote/detalhe/183346", "4041")</f>
      </c>
      <c r="B99" s="4" t="s">
        <f>=HYPERLINK("https://leilaoonline.net/lote/detalhe/183346", "CARREGADEIRA DE CANA, MARCA SANTAL, MOD. CMP MASTER, S/ FR. - LOC. UNIDADE MB")</f>
      </c>
      <c r="C99" s="4" t="inlineStr">
        <is>
          <t>Vendido</t>
        </is>
      </c>
      <c r="D99" s="4" t="inlineStr">
        <is>
          <t>69</t>
        </is>
      </c>
      <c r="E99" s="5" t="inlineStr">
        <is>
          <t>147.000,00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=HYPERLINK("https://leilaoonline.net/lote/detalhe/183538", "4044")</f>
      </c>
      <c r="B100" s="4" t="s">
        <f>=HYPERLINK("https://leilaoonline.net/lote/detalhe/183538", "REBOQUE RANDONSP RQ CA 4E 12,5M; ANO 2010/2011; AZUL. - FR93666. - LOC. BONFIM")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41.000,00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=HYPERLINK("https://leilaoonline.net/lote/detalhe/183534", "4047")</f>
      </c>
      <c r="B101" s="4" t="s">
        <f>=HYPERLINK("https://leilaoonline.net/lote/detalhe/183534", " REBOQUE RANDONSP RQ CA 4E 12,5M; ANO 2010/2011; AZUL. - FR66172. - LOC. BONFIM")</f>
      </c>
      <c r="C101" s="4" t="inlineStr">
        <is>
          <t>Vendido</t>
        </is>
      </c>
      <c r="D101" s="4" t="inlineStr">
        <is>
          <t>33</t>
        </is>
      </c>
      <c r="E101" s="5" t="inlineStr">
        <is>
          <t>58.000,00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=HYPERLINK("https://leilaoonline.net/lote/detalhe/183546", "4049")</f>
      </c>
      <c r="B102" s="4" t="s">
        <f>=HYPERLINK("https://leilaoonline.net/lote/detalhe/183546", "SEMI REBOQUE RANDON SRCA CA 12,50 M; ANO 2008/2008; AZUL. - FR10229. - LOC. BONFIM")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=HYPERLINK("https://leilaoonline.net/lote/detalhe/183550", "4050")</f>
      </c>
      <c r="B103" s="4" t="s">
        <f>=HYPERLINK("https://leilaoonline.net/lote/detalhe/183550", "REBOQUE RANDONSP RQ CA 4E 12,5M; ANO 2010/2011; AZUL. - FR121480. - LOC. BONFIM")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29.000,00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=HYPERLINK("https://leilaoonline.net/lote/detalhe/183535", "4052")</f>
      </c>
      <c r="B104" s="4" t="s">
        <f>=HYPERLINK("https://leilaoonline.net/lote/detalhe/183535", " REBOQUE RANDONSP RQ CA 4E 12,5M; ANO 2010/2011; AZUL. - FR121485. - LOC. BONFIM")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30.000,00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=HYPERLINK("https://leilaoonline.net/lote/detalhe/183552", "4055")</f>
      </c>
      <c r="B105" s="4" t="s">
        <f>=HYPERLINK("https://leilaoonline.net/lote/detalhe/183552", "SEMI REBOQUE RANDON SRCA CA 12,50 M; ANO 2008/2008; AZUL. - FR121427. - LOC. BONFIM")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=HYPERLINK("https://leilaoonline.net/lote/detalhe/183526", "4057")</f>
      </c>
      <c r="B106" s="4" t="s">
        <f>=HYPERLINK("https://leilaoonline.net/lote/detalhe/183526", " REBOQUE RANDONSP RQ CA 4E 12,5M; ANO 2012/2012; AZUL. - FR121527. - LOC.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52.000,00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=HYPERLINK("https://leilaoonline.net/lote/detalhe/183545", "4060")</f>
      </c>
      <c r="B107" s="4" t="s">
        <f>=HYPERLINK("https://leilaoonline.net/lote/detalhe/183545", " SEMI REBOQUE RANDON SRCA CA 12,50 M; ANO 2012/2013; CINZA. - FR82714. - LOC. BONFIM")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=HYPERLINK("https://leilaoonline.net/lote/detalhe/183533", "4061")</f>
      </c>
      <c r="B108" s="4" t="s">
        <f>=HYPERLINK("https://leilaoonline.net/lote/detalhe/183533", " SEMI REBOQUE RANDON SRCA CA 12,50 M; ANO 2008/2008; AZUL. - FR121422. - LOC. BONFIM")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=HYPERLINK("https://leilaoonline.net/lote/detalhe/183558", "4063")</f>
      </c>
      <c r="B109" s="4" t="s">
        <f>=HYPERLINK("https://leilaoonline.net/lote/detalhe/183558", " SEMI REBOQUE RANDON SRCA CA 12,50 M; ANO 2008/2008; AZUL. - FR10237. - LOC. BONFIM")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=HYPERLINK("https://leilaoonline.net/lote/detalhe/184985", "4073")</f>
      </c>
      <c r="B110" s="4" t="s">
        <f>=HYPERLINK("https://leilaoonline.net/lote/detalhe/184985", " CARRETA DIS.TORTA SPANDER, ANO 2011, FR57308, LOC. ARARAQUARA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=HYPERLINK("https://leilaoonline.net/lote/detalhe/183562", "4076")</f>
      </c>
      <c r="B111" s="4" t="s">
        <f>=HYPERLINK("https://leilaoonline.net/lote/detalhe/183562", " REBOQUE RANDONSP RQ CA 4E 12,5M; ANO 2012/2013; CINZA. - FR133032. - LOC. ARARAQUARA")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46.000,00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=HYPERLINK("https://leilaoonline.net/lote/detalhe/183527", "4078")</f>
      </c>
      <c r="B112" s="4" t="s">
        <f>=HYPERLINK("https://leilaoonline.net/lote/detalhe/183527", " CAMINHÃO MERCEDES BENZ AXOR 3344S 6X4, ANO 2014/2014; BRANCO. - FR362058. - LOC. ARARAQUARA")</f>
      </c>
      <c r="C112" s="4" t="inlineStr">
        <is>
          <t>Vendido</t>
        </is>
      </c>
      <c r="D112" s="4" t="inlineStr">
        <is>
          <t>34</t>
        </is>
      </c>
      <c r="E112" s="5" t="inlineStr">
        <is>
          <t>74.000,00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=HYPERLINK("https://leilaoonline.net/lote/detalhe/183556", "4079")</f>
      </c>
      <c r="B113" s="4" t="s">
        <f>=HYPERLINK("https://leilaoonline.net/lote/detalhe/183556", " REBOQUE RANDONSP RQ CA 4E 12,5M; ANO 2012/2013; CINZA. - FR121564. - LOC. ARARAQUARA")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48.000,00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=HYPERLINK("https://leilaoonline.net/lote/detalhe/183561", "4084")</f>
      </c>
      <c r="B114" s="4" t="s">
        <f>=HYPERLINK("https://leilaoonline.net/lote/detalhe/183561", " CAMINHÃO MERCEDES BENZ AXOR 3344S 6X4 CAV, ANO 2014/2014; BRANCO. - FR131243. - LOC. SERRA")</f>
      </c>
      <c r="C114" s="4" t="inlineStr">
        <is>
          <t>Vendido</t>
        </is>
      </c>
      <c r="D114" s="4" t="inlineStr">
        <is>
          <t>92</t>
        </is>
      </c>
      <c r="E114" s="5" t="inlineStr">
        <is>
          <t>131.000,00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=HYPERLINK("https://leilaoonline.net/lote/detalhe/182761", "4131")</f>
      </c>
      <c r="B115" s="4" t="s">
        <f>=HYPERLINK("https://leilaoonline.net/lote/detalhe/182761", "TRANSBORDO SANTAL 12T, ANO 2008. - FR101955. - LOC. PARAISO")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=HYPERLINK("https://leilaoonline.net/lote/detalhe/182785", "5014")</f>
      </c>
      <c r="B116" s="4" t="s">
        <f>=HYPERLINK("https://leilaoonline.net/lote/detalhe/182785", " ENXADA ROTATIVA UNIVERSAL, ANO 2013. - FR25041. - BOM RETIRO")</f>
      </c>
      <c r="C116" s="4" t="inlineStr">
        <is>
          <t>Vendido</t>
        </is>
      </c>
      <c r="D116" s="4" t="inlineStr">
        <is>
          <t>17</t>
        </is>
      </c>
      <c r="E116" s="5" t="inlineStr">
        <is>
          <t>8.250,00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=HYPERLINK("https://leilaoonline.net/lote/detalhe/184976", "5026")</f>
      </c>
      <c r="B117" s="4" t="s">
        <f>=HYPERLINK("https://leilaoonline.net/lote/detalhe/184976", " APROX.27 RODAS DIVERSAS, 17 PESOS DE RODAS DIVERSAS, CALHA  ANTONIOSI (512709 - 512712), S/FR, LOC. BOM RETIRO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=HYPERLINK("https://leilaoonline.net/lote/detalhe/184969", "5034")</f>
      </c>
      <c r="B118" s="4" t="s">
        <f>=HYPERLINK("https://leilaoonline.net/lote/detalhe/184969", " LOTE DE PLACAS DE TROCADOR DE CALOR, SF, LOC. RAFARD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=HYPERLINK("https://leilaoonline.net/lote/detalhe/184968", "5035")</f>
      </c>
      <c r="B119" s="4" t="s">
        <f>=HYPERLINK("https://leilaoonline.net/lote/detalhe/184968", " TANQUE CILINDRICO VERTICAL MAT POLETILE, 209865, LOC. RAFARD")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=HYPERLINK("https://leilaoonline.net/lote/detalhe/183665", "5046")</f>
      </c>
      <c r="B120" s="4" t="s">
        <f>=HYPERLINK("https://leilaoonline.net/lote/detalhe/183665", " TANQUE TRANSPORTE AGUA COMBATE INCENDIO-MCA GASCOM 113, ANO 2000. - FR14003667. - LOC. SANTA ELISA")</f>
      </c>
      <c r="C120" s="4" t="inlineStr">
        <is>
          <t>Vendido</t>
        </is>
      </c>
      <c r="D120" s="4" t="inlineStr">
        <is>
          <t>67</t>
        </is>
      </c>
      <c r="E120" s="5" t="inlineStr">
        <is>
          <t>34.050,00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=HYPERLINK("https://leilaoonline.net/lote/detalhe/183728", "5048")</f>
      </c>
      <c r="B121" s="4" t="s">
        <f>=HYPERLINK("https://leilaoonline.net/lote/detalhe/183728", "REBOQUE RANDON RQ CI HI, ANO 1996/1996, AZUL, FR14004186 - LOC. SANTA ELISA")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=HYPERLINK("https://leilaoonline.net/lote/detalhe/183743", "5099")</f>
      </c>
      <c r="B122" s="4" t="s">
        <f>=HYPERLINK("https://leilaoonline.net/lote/detalhe/183743", "REBOQUE RANDONSP RQ CA 4E 12,5M, 2010/2011, AZUL, FR93653 - LOC. JUNQUEIRA")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32.000,00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=HYPERLINK("https://leilaoonline.net/lote/detalhe/184201", "5111")</f>
      </c>
      <c r="B123" s="4" t="s">
        <f>=HYPERLINK("https://leilaoonline.net/lote/detalhe/184201", "QUADRICICLO HONDA TRX 420 FOURTRAX FM 4X4, C/ SISTEMA DE APLICAÇÃO HERBICIDA, ANO 2016 - FR7006003 - LOC. LEME")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=HYPERLINK("https://leilaoonline.net/lote/detalhe/184323", "5115")</f>
      </c>
      <c r="B124" s="4" t="s">
        <f>=HYPERLINK("https://leilaoonline.net/lote/detalhe/184323", "SR/RANDON PRANCHA, ANO 1981/1981, AZUL , FR59899, ( Obs. Venda somente o Prancha, Caminhão não contempla o lote)  LOC. BOM RETIRO ")</f>
      </c>
      <c r="C124" s="4" t="inlineStr">
        <is>
          <t>Não vendido</t>
        </is>
      </c>
      <c r="D124" s="4" t="inlineStr">
        <is>
          <t>63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=HYPERLINK("https://leilaoonline.net/lote/detalhe/184972", "6006")</f>
      </c>
      <c r="B125" s="4" t="s">
        <f>=HYPERLINK("https://leilaoonline.net/lote/detalhe/184972", " ONIBUS M.BENZ/OF 1318, ANO 1992/1992, BRANCA, FR42024, LOC. IPAUSSU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=HYPERLINK("https://leilaoonline.net/lote/detalhe/182778", "6009")</f>
      </c>
      <c r="B126" s="4" t="s">
        <f>=HYPERLINK("https://leilaoonline.net/lote/detalhe/182778", " CAMINHÃO MERCEDES BENZ AXOR 3344S 6X4, ANO 2012/2012; BRANCO. - FR45101. - LOC. IPAUSSU")</f>
      </c>
      <c r="C126" s="4" t="inlineStr">
        <is>
          <t>Vendido</t>
        </is>
      </c>
      <c r="D126" s="4" t="inlineStr">
        <is>
          <t>74</t>
        </is>
      </c>
      <c r="E126" s="5" t="inlineStr">
        <is>
          <t>113.000,00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=HYPERLINK("https://leilaoonline.net/lote/detalhe/182783", "6012")</f>
      </c>
      <c r="B127" s="4" t="s">
        <f>=HYPERLINK("https://leilaoonline.net/lote/detalhe/182783", "REBOQUE RECLAL MT RC SC 200 SACI; ANO 2015/2015; PRETA. -  FR48405. - IPAUSSU")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=HYPERLINK("https://leilaoonline.net/lote/detalhe/182763", "6013")</f>
      </c>
      <c r="B128" s="4" t="s">
        <f>=HYPERLINK("https://leilaoonline.net/lote/detalhe/182763", " COLHEDORA JOHN DEERE 3522 2L QUEIMADA; ANO 2013. - FR49577. - LOC. IPAUSSU")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=HYPERLINK("https://leilaoonline.net/lote/detalhe/182781", "6015")</f>
      </c>
      <c r="B129" s="4" t="s">
        <f>=HYPERLINK("https://leilaoonline.net/lote/detalhe/182781", " CAMINHÃO VOLKSWAGEM 31.320 CNC CM; ANO 2010/2010; BRANCA. - FR40330. - LOC. IPAUSSU")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92.000,00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=HYPERLINK("https://leilaoonline.net/lote/detalhe/182796", "6018")</f>
      </c>
      <c r="B130" s="4" t="s">
        <f>=HYPERLINK("https://leilaoonline.net/lote/detalhe/182796", "SUBSOLADOR ARRAST,  ANO 2018. - FR48272/48175 - LOC. IPAUSSU")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=HYPERLINK("https://leilaoonline.net/lote/detalhe/182765", "6019")</f>
      </c>
      <c r="B131" s="4" t="s">
        <f>=HYPERLINK("https://leilaoonline.net/lote/detalhe/182765", " ENFARDADORA PALHA ARRAST. ANO 2017. - FR48607. - LOC. IPAUSSU")</f>
      </c>
      <c r="C131" s="4" t="inlineStr">
        <is>
          <t>Vendido</t>
        </is>
      </c>
      <c r="D131" s="4" t="inlineStr">
        <is>
          <t>38</t>
        </is>
      </c>
      <c r="E131" s="5" t="inlineStr">
        <is>
          <t>160.000,00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=HYPERLINK("https://leilaoonline.net/lote/detalhe/182780", "6020")</f>
      </c>
      <c r="B132" s="4" t="s">
        <f>=HYPERLINK("https://leilaoonline.net/lote/detalhe/182780", " ENXADA ROTATIVA UNIVERSAL, ANO 2014. - FR48159. - LOC. IPAUSSU")</f>
      </c>
      <c r="C132" s="4" t="inlineStr">
        <is>
          <t>Não vendido</t>
        </is>
      </c>
      <c r="D132" s="4" t="inlineStr">
        <is>
          <t>7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=HYPERLINK("https://leilaoonline.net/lote/detalhe/184974", "6031")</f>
      </c>
      <c r="B133" s="4" t="s">
        <f>=HYPERLINK("https://leilaoonline.net/lote/detalhe/184974", " TRANSBORDO ATA 12T, ANO 2012,  FR47082, LOC. PARAISO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=HYPERLINK("https://leilaoonline.net/lote/detalhe/184984", "6032")</f>
      </c>
      <c r="B134" s="4" t="s">
        <f>=HYPERLINK("https://leilaoonline.net/lote/detalhe/184984", " TRANSBORDO ATA 12T, ANO 2010, FR47045, LOC. PARAISO ")</f>
      </c>
      <c r="C134" s="4" t="inlineStr">
        <is>
          <t>Não vendido</t>
        </is>
      </c>
      <c r="D134" s="4" t="inlineStr">
        <is>
          <t>16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=HYPERLINK("https://leilaoonline.net/lote/detalhe/184975", "6033")</f>
      </c>
      <c r="B135" s="4" t="s">
        <f>=HYPERLINK("https://leilaoonline.net/lote/detalhe/184975", " TRANSBORDO ATA 12T, FR47033, LOC. PARAISO 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24.000,00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=HYPERLINK("https://leilaoonline.net/lote/detalhe/182794", "6037")</f>
      </c>
      <c r="B136" s="4" t="s">
        <f>=HYPERLINK("https://leilaoonline.net/lote/detalhe/182794", " CAMINHÃO COMBOIO VOLKSWAGEN 26.280 CRM 6X4; ANO 2013/2013; BRANCO. - FR36049/ FR361715. - LOC. PARAISO")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=HYPERLINK("https://leilaoonline.net/lote/detalhe/184338", "6100")</f>
      </c>
      <c r="B137" s="4" t="s">
        <f>=HYPERLINK("https://leilaoonline.net/lote/detalhe/184338", "LOTE COM 107 PNEUS , LOC. BARRA ")</f>
      </c>
      <c r="C137" s="4" t="inlineStr">
        <is>
          <t>Vendido</t>
        </is>
      </c>
      <c r="D137" s="4" t="inlineStr">
        <is>
          <t>51</t>
        </is>
      </c>
      <c r="E137" s="5" t="inlineStr">
        <is>
          <t>27.000,00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=HYPERLINK("https://leilaoonline.net/lote/detalhe/184982", "7000")</f>
      </c>
      <c r="B138" s="4" t="s">
        <f>=HYPERLINK("https://leilaoonline.net/lote/detalhe/184982", " TRANSBORDO ATA 12000 12T, ANO 2012, FR112493, LOC. MUNDIAL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=HYPERLINK("https://leilaoonline.net/lote/detalhe/182775", "7005")</f>
      </c>
      <c r="B139" s="4" t="s">
        <f>=HYPERLINK("https://leilaoonline.net/lote/detalhe/182775", " CAMINHÃO SCANIA R113 E 6X4 360; ANO 1993/1993, BRANCO. -  FR81464. - LOC. MUNDIAL")</f>
      </c>
      <c r="C139" s="4" t="inlineStr">
        <is>
          <t>Não vendido</t>
        </is>
      </c>
      <c r="D139" s="4" t="inlineStr">
        <is>
          <t>12</t>
        </is>
      </c>
      <c r="E139" s="5" t="inlineStr">
        <is>
          <t>27.000,00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=HYPERLINK("https://leilaoonline.net/lote/detalhe/183518", "7009")</f>
      </c>
      <c r="B140" s="4" t="s">
        <f>=HYPERLINK("https://leilaoonline.net/lote/detalhe/183518", " TRATOR CASE MX 235 MAGNUM 4x4; ANO 2014. - FR90998. - LOC. GASA")</f>
      </c>
      <c r="C140" s="4" t="inlineStr">
        <is>
          <t>Não vendido</t>
        </is>
      </c>
      <c r="D140" s="4" t="inlineStr">
        <is>
          <t>75</t>
        </is>
      </c>
      <c r="E140" s="5" t="inlineStr">
        <is>
          <t>89.000,00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=HYPERLINK("https://leilaoonline.net/lote/detalhe/182797", "7010")</f>
      </c>
      <c r="B141" s="4" t="s">
        <f>=HYPERLINK("https://leilaoonline.net/lote/detalhe/182797", " ONIBUS MERCEDES BENZ OF1318, ANO 1992/1993; BEGE. - FR81355. - LOC. GASA")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=HYPERLINK("https://leilaoonline.net/lote/detalhe/182777", "7013")</f>
      </c>
      <c r="B142" s="4" t="s">
        <f>=HYPERLINK("https://leilaoonline.net/lote/detalhe/182777", " REBOQUE 4E RANDONSP RQ CA 12,5M - CANA PICADA; ANO 2010/2010; AZUL.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39.000,00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=HYPERLINK("https://leilaoonline.net/lote/detalhe/182798", "7018")</f>
      </c>
      <c r="B143" s="4" t="s">
        <f>=HYPERLINK("https://leilaoonline.net/lote/detalhe/182798", " CAMINHAO MERCEDES BENZ 1313 TOCO; ANO 1980/1980; AZUL. - FR81402. - LOC. GASA")</f>
      </c>
      <c r="C143" s="4" t="inlineStr">
        <is>
          <t>Não vendido</t>
        </is>
      </c>
      <c r="D143" s="4" t="inlineStr">
        <is>
          <t>34</t>
        </is>
      </c>
      <c r="E143" s="5" t="inlineStr">
        <is>
          <t>34.000,00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=HYPERLINK("https://leilaoonline.net/lote/detalhe/183678", "7026")</f>
      </c>
      <c r="B144" s="4" t="s">
        <f>=HYPERLINK("https://leilaoonline.net/lote/detalhe/183678", " LOTE DE 13 SUCATA DE PAINEL (SENDO: 11 PAINEL ELÉTRICO E 2 PAINEL COMPRESSOR) - SEC-MR-0002/SEC-MR-0004/PEL-MR-0107/LDC-011964/LDC-011945/PEL-PT-0053/PEL-PT-0058. - LOC. PASSATEMPO")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=HYPERLINK("https://leilaoonline.net/lote/detalhe/184987", "7031")</f>
      </c>
      <c r="B145" s="4" t="s">
        <f>=HYPERLINK("https://leilaoonline.net/lote/detalhe/184987", " 2 REDUTORES, RED-PT-0012, LOC. PASSATEMPO 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6.500,00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=HYPERLINK("https://leilaoonline.net/lote/detalhe/184990", "7033")</f>
      </c>
      <c r="B146" s="4" t="s">
        <f>=HYPERLINK("https://leilaoonline.net/lote/detalhe/184990", " 03 EQUIPAMENTOS INDUSTRIAL (2 TIPO PICADOR E UMA VALVULA), S/FR, LOC. PASSATEMPO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=HYPERLINK("https://leilaoonline.net/lote/detalhe/183674", "7034")</f>
      </c>
      <c r="B147" s="4" t="s">
        <f>=HYPERLINK("https://leilaoonline.net/lote/detalhe/183674", " LOTE DE 2 IMPRESSORAS, HP DESIGNJET. - FR8497/FR7761. - LOC. PASSATEMPO")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=HYPERLINK("https://leilaoonline.net/lote/detalhe/183962", "7035")</f>
      </c>
      <c r="B148" s="4" t="s">
        <f>=HYPERLINK("https://leilaoonline.net/lote/detalhe/183962", "GM/S10 2.4 RONTAN AMB., ANO 2007/2008, BRANCA, FR5006020 - LOC. PASSATEMPO")</f>
      </c>
      <c r="C148" s="4" t="inlineStr">
        <is>
          <t>Vendido</t>
        </is>
      </c>
      <c r="D148" s="4" t="inlineStr">
        <is>
          <t>8</t>
        </is>
      </c>
      <c r="E148" s="5" t="inlineStr">
        <is>
          <t>8.500,00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=HYPERLINK("https://leilaoonline.net/lote/detalhe/183672", "7036")</f>
      </c>
      <c r="B149" s="4" t="s">
        <f>=HYPERLINK("https://leilaoonline.net/lote/detalhe/183672", " TRATOR MCA VALTRA MOD BH 180, ANO 2007. - FR5002495. - LOC. PASSATEMPO")</f>
      </c>
      <c r="C149" s="4" t="inlineStr">
        <is>
          <t>Vendido</t>
        </is>
      </c>
      <c r="D149" s="4" t="inlineStr">
        <is>
          <t>59</t>
        </is>
      </c>
      <c r="E149" s="5" t="inlineStr">
        <is>
          <t>93.000,00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=HYPERLINK("https://leilaoonline.net/lote/detalhe/183686", "7037")</f>
      </c>
      <c r="B150" s="4" t="s">
        <f>=HYPERLINK("https://leilaoonline.net/lote/detalhe/183686", " LOTE DE 2 ROTOR CALDEIRA. - LOC. RIO BRILHANTE")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=HYPERLINK("https://leilaoonline.net/lote/detalhe/183654", "7038")</f>
      </c>
      <c r="B151" s="4" t="s">
        <f>=HYPERLINK("https://leilaoonline.net/lote/detalhe/183654", " ROTOR CALDEIRA. - LOC. RIO BRILHANTE")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=HYPERLINK("https://leilaoonline.net/lote/detalhe/183669", "7039")</f>
      </c>
      <c r="B152" s="4" t="s">
        <f>=HYPERLINK("https://leilaoonline.net/lote/detalhe/183669", " LOTE DE 2 CONDENSADOR BAROMETRICO 30 T H N. - FR299265/CON-RB-0016. - LOC. RIO BRILHANTE")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=HYPERLINK("https://leilaoonline.net/lote/detalhe/183653", "7040")</f>
      </c>
      <c r="B153" s="4" t="s">
        <f>=HYPERLINK("https://leilaoonline.net/lote/detalhe/183653", " LOTE DE 2 CONDENSADOR BAROMETRICO 30 T H N. - FR299173/FR299875. - LOC. RIO BRILHANTE")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=HYPERLINK("https://leilaoonline.net/lote/detalhe/183681", "7041")</f>
      </c>
      <c r="B154" s="4" t="s">
        <f>=HYPERLINK("https://leilaoonline.net/lote/detalhe/183681", " TANQUE DE AÇO. - TQE-RB-0048. - LOC. RIO BRILHANTE")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=HYPERLINK("https://leilaoonline.net/lote/detalhe/183656", "7042")</f>
      </c>
      <c r="B155" s="4" t="s">
        <f>=HYPERLINK("https://leilaoonline.net/lote/detalhe/183656", " PONTE ROLANTE 2 TON; ANO 2007. - FR277262. - LOC. RIO BRILHANTE")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13.500,00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=HYPERLINK("https://leilaoonline.net/lote/detalhe/183652", "7043")</f>
      </c>
      <c r="B156" s="4" t="s">
        <f>=HYPERLINK("https://leilaoonline.net/lote/detalhe/183652", " PENEIRA ROTATIVA CALDO 1.  - PER-RB-0005. - LOC. RIO BRILHANTE")</f>
      </c>
      <c r="C156" s="4" t="inlineStr">
        <is>
          <t>Não vendido</t>
        </is>
      </c>
      <c r="D156" s="4" t="inlineStr">
        <is>
          <t>55</t>
        </is>
      </c>
      <c r="E156" s="5" t="inlineStr">
        <is>
          <t>40.500,00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=HYPERLINK("https://leilaoonline.net/lote/detalhe/183684", "7044")</f>
      </c>
      <c r="B157" s="4" t="s">
        <f>=HYPERLINK("https://leilaoonline.net/lote/detalhe/183684", " PENEIRA ROTATIVA CALDO 2. - FR295632. - LOC. RIO BRILHANTE")</f>
      </c>
      <c r="C157" s="4" t="inlineStr">
        <is>
          <t>Não vendido</t>
        </is>
      </c>
      <c r="D157" s="4" t="inlineStr">
        <is>
          <t>52</t>
        </is>
      </c>
      <c r="E157" s="5" t="inlineStr">
        <is>
          <t>36.250,00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=HYPERLINK("https://leilaoonline.net/lote/detalhe/183662", "7045")</f>
      </c>
      <c r="B158" s="4" t="s">
        <f>=HYPERLINK("https://leilaoonline.net/lote/detalhe/183662", " LOTE DE 2 ESTRUTURA DE TROCADOR DE CALOR DORNA PRIMARIA DE FERMENTAÇÃO. -  TCP-RB-0010/TCP-RB-0009. - LOC. RIO BRILHANTE")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=HYPERLINK("https://leilaoonline.net/lote/detalhe/183663", "7046")</f>
      </c>
      <c r="B159" s="4" t="s">
        <f>=HYPERLINK("https://leilaoonline.net/lote/detalhe/183663", " 3 CAPOTA DE FIBRA. - LOC. RIO BRILHANTE")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=HYPERLINK("https://leilaoonline.net/lote/detalhe/183650", "7047")</f>
      </c>
      <c r="B160" s="4" t="s">
        <f>=HYPERLINK("https://leilaoonline.net/lote/detalhe/183650", " LOTE DE 4 MOTOBOMBA, IRRIGABRÁS. - FR9005029/FR9005031/FR9003032/FR9005015/FR5005721. - LOC. RIO BRILHANTE")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=HYPERLINK("https://leilaoonline.net/lote/detalhe/183657", "7049")</f>
      </c>
      <c r="B161" s="4" t="s">
        <f>=HYPERLINK("https://leilaoonline.net/lote/detalhe/183657", " 4 CAIXAS DE VENTILAÇÃO. - LOC. RIO BRILHANTE")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=HYPERLINK("https://leilaoonline.net/lote/detalhe/183640", "7999")</f>
      </c>
      <c r="B162" s="4" t="s">
        <f>=HYPERLINK("https://leilaoonline.net/lote/detalhe/183640", "LOTE COM 41 TRANSBORDOS, (VENDA POR KG, VENDA S/ PNEUS E S/ RODAS, AP 400 TON), LOC: JATAI/ GO - PESO ESTIMADO DO LOTE 400.000 KG")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280.000,00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=HYPERLINK("https://leilaoonline.net/lote/detalhe/183566", "8000")</f>
      </c>
      <c r="B163" s="4" t="s">
        <f>=HYPERLINK("https://leilaoonline.net/lote/detalhe/183566", " LOTE 3 CULTIVADORES. - FR4445230/FR4445018/FR4445231. - LOC. CAARAPÓ")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=HYPERLINK("https://leilaoonline.net/lote/detalhe/183583", "8001")</f>
      </c>
      <c r="B164" s="4" t="s">
        <f>=HYPERLINK("https://leilaoonline.net/lote/detalhe/183583", " LOTE 3 CULTIVADORES. - FR4445228/FR4445262/FR4445263.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=HYPERLINK("https://leilaoonline.net/lote/detalhe/183567", "8003")</f>
      </c>
      <c r="B165" s="4" t="s">
        <f>=HYPERLINK("https://leilaoonline.net/lote/detalhe/183567", " CAMINHÃO MERCEDES BENZ 3344S 6X4; ANO 2016/2016; BRANCO. - FR4415055. - CAARAPÓ")</f>
      </c>
      <c r="C165" s="4" t="inlineStr">
        <is>
          <t>Não vendido</t>
        </is>
      </c>
      <c r="D165" s="4" t="inlineStr">
        <is>
          <t>19</t>
        </is>
      </c>
      <c r="E165" s="5" t="inlineStr">
        <is>
          <t>58.000,00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=HYPERLINK("https://leilaoonline.net/lote/detalhe/183571", "8005")</f>
      </c>
      <c r="B166" s="4" t="s">
        <f>=HYPERLINK("https://leilaoonline.net/lote/detalhe/183571", " TRANSBORDO TESTON PT22000 22 T, ANO 2017. - FR4445277. - LOC. CAARAPÓ")</f>
      </c>
      <c r="C166" s="4" t="inlineStr">
        <is>
          <t>Vendido</t>
        </is>
      </c>
      <c r="D166" s="4" t="inlineStr">
        <is>
          <t>84</t>
        </is>
      </c>
      <c r="E166" s="5" t="inlineStr">
        <is>
          <t>94.000,00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=HYPERLINK("https://leilaoonline.net/lote/detalhe/183579", "8010")</f>
      </c>
      <c r="B167" s="4" t="s">
        <f>=HYPERLINK("https://leilaoonline.net/lote/detalhe/183579", " TRANSBORDO CIVEMASA MOD. TAC 10500; ANO 2011. - FR4447009. - LOC. CAARAPÓ")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=HYPERLINK("https://leilaoonline.net/lote/detalhe/183555", "8012")</f>
      </c>
      <c r="B168" s="4" t="s">
        <f>=HYPERLINK("https://leilaoonline.net/lote/detalhe/183555", "11 ELEVADORES, 6 TRUCKS, 1 IMPLEMENTO TIPO GARRA, 1 GABINE E  1 ESTRUTURA DE HIDROHOLL. - FR 4445272. - LOC. CAARAPÓ")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=HYPERLINK("https://leilaoonline.net/lote/detalhe/183536", "8014")</f>
      </c>
      <c r="B169" s="4" t="s">
        <f>=HYPERLINK("https://leilaoonline.net/lote/detalhe/183536", " FIAT PALIO FIRE WAY; ANO 2017/2017; BRANCA. - FR4425083. - LOC. CAARAPÓ")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=HYPERLINK("https://leilaoonline.net/lote/detalhe/183560", "8015")</f>
      </c>
      <c r="B170" s="4" t="s">
        <f>=HYPERLINK("https://leilaoonline.net/lote/detalhe/183560", " FIAT UNO ATTRACTIVE 1.0; ANO 2019/2018; BRANCO. - FR4425110. - LOC. CAARAPÓ")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=HYPERLINK("https://leilaoonline.net/lote/detalhe/183564", "8020")</f>
      </c>
      <c r="B171" s="4" t="s">
        <f>=HYPERLINK("https://leilaoonline.net/lote/detalhe/183564", " VOLKSWAGEM KOMBI STANDARD 1.4 MI; ANO 2013/2014; BRANCO. - FR4425098. - LOC. CAARAPÓ")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=HYPERLINK("https://leilaoonline.net/lote/detalhe/183569", "8021")</f>
      </c>
      <c r="B172" s="4" t="s">
        <f>=HYPERLINK("https://leilaoonline.net/lote/detalhe/183569", " SUCATA DE FIAT UNO. - LOC. CAARAPO")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=HYPERLINK("https://leilaoonline.net/lote/detalhe/183570", "8022")</f>
      </c>
      <c r="B173" s="4" t="s">
        <f>=HYPERLINK("https://leilaoonline.net/lote/detalhe/183570", " SUCATA DE FIAT UNO. - LOC. CAARAPO")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=HYPERLINK("https://leilaoonline.net/lote/detalhe/183581", "8025")</f>
      </c>
      <c r="B174" s="4" t="s">
        <f>=HYPERLINK("https://leilaoonline.net/lote/detalhe/183581", " CARRETINHA SERVIÇOS GERAIS/CARRETINHA TANQUE; ANO 2010. - FR4445120/FR41884. - LOC. CAARAPÓ")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=HYPERLINK("https://leilaoonline.net/lote/detalhe/183578", "8026")</f>
      </c>
      <c r="B175" s="4" t="s">
        <f>=HYPERLINK("https://leilaoonline.net/lote/detalhe/183578", " LOTE 3 CULTIVADORES ALEIRADOR DE CANA CRUA, 3 L. - FR4445025/FR4445201/FR4445024/FR4445200. - LOC. CAARAPÓ")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=HYPERLINK("https://leilaoonline.net/lote/detalhe/184339", "8027")</f>
      </c>
      <c r="B176" s="4" t="s">
        <f>=HYPERLINK("https://leilaoonline.net/lote/detalhe/184339", "BOMBA DE ABASTECIMENTO TRIFASICO, ANO 2016, PAT. 188293, LOC. CAARAPÓ")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=HYPERLINK("https://leilaoonline.net/lote/detalhe/183575", "8032")</f>
      </c>
      <c r="B177" s="4" t="s">
        <f>=HYPERLINK("https://leilaoonline.net/lote/detalhe/183575", " CAMINHÃO MERCEDES BENZ L 1318; ANO 2007/2007; BRANCO. - FR15008. - LOC. CAARAPÓ")</f>
      </c>
      <c r="C177" s="4" t="inlineStr">
        <is>
          <t>Vendido</t>
        </is>
      </c>
      <c r="D177" s="4" t="inlineStr">
        <is>
          <t>60</t>
        </is>
      </c>
      <c r="E177" s="5" t="inlineStr">
        <is>
          <t>79.000,00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=HYPERLINK("https://leilaoonline.net/lote/detalhe/183572", "8033")</f>
      </c>
      <c r="B178" s="4" t="s">
        <f>=HYPERLINK("https://leilaoonline.net/lote/detalhe/183572", " CAMINHÃO VOLKSWAGEM 26.220 EURO3 WORKER; ANO 2007/2007; BRANCO. - FR4415002. - CAARAPÓ")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115.000,00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=HYPERLINK("https://leilaoonline.net/lote/detalhe/184986", "8035")</f>
      </c>
      <c r="B179" s="4" t="s">
        <f>=HYPERLINK("https://leilaoonline.net/lote/detalhe/184986", " LOTE DE 4 DOLLY (FR4451500/FR4451519/FR4451538/FR4451559).( VENDA S/ DOCUMENTO )  - LOC. CAARAPÓ")</f>
      </c>
      <c r="C179" s="4" t="inlineStr">
        <is>
          <t>Vendido</t>
        </is>
      </c>
      <c r="D179" s="4" t="inlineStr">
        <is>
          <t>19</t>
        </is>
      </c>
      <c r="E179" s="5" t="inlineStr">
        <is>
          <t>28.000,00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=HYPERLINK("https://leilaoonline.net/lote/detalhe/183733", "8043")</f>
      </c>
      <c r="B180" s="4" t="s">
        <f>=HYPERLINK("https://leilaoonline.net/lote/detalhe/183733", " CAMINHÃO M.BENZ/ATEGO 1725, ANO 2007/2007, BRANCA - FR4001185 - (SEM MOTOR) - LOC. PASSATEMPO")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22.000,00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=HYPERLINK("https://leilaoonline.net/lote/detalhe/184989", "8044")</f>
      </c>
      <c r="B181" s="4" t="s">
        <f>=HYPERLINK("https://leilaoonline.net/lote/detalhe/184989", " 03 MOTOBOMBA, FR5005768FR5005004/FR9005009, LOC. PASSATEMPO 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=HYPERLINK("https://leilaoonline.net/lote/detalhe/183689", "8045")</f>
      </c>
      <c r="B182" s="4" t="s">
        <f>=HYPERLINK("https://leilaoonline.net/lote/detalhe/183689", " TRANSBORDO CIVEMASA TRIDEM 13T, ANO 2008. - FR9004112. - LOC. PASSATEMPO")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16.000,00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=HYPERLINK("https://leilaoonline.net/lote/detalhe/183682", "8046")</f>
      </c>
      <c r="B183" s="4" t="s">
        <f>=HYPERLINK("https://leilaoonline.net/lote/detalhe/183682", " LOTE DE 2 CARRETINHA BANHEIRO FAB. PROPRIA. - FR293309/FR293895 -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=HYPERLINK("https://leilaoonline.net/lote/detalhe/183683", "8047")</f>
      </c>
      <c r="B184" s="4" t="s">
        <f>=HYPERLINK("https://leilaoonline.net/lote/detalhe/183683", " PLANTADEIRA SOLLUS FLEX 8080, ANO 2011. - FR4445052. - LOC.  PASSATEMPO")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12.000,00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=HYPERLINK("https://leilaoonline.net/lote/detalhe/183660", "8050")</f>
      </c>
      <c r="B185" s="4" t="s">
        <f>=HYPERLINK("https://leilaoonline.net/lote/detalhe/183660", " LOTE DE GERADOR A DIESEL CAT 450KV/MOTOR DE GERADOR A DIESEL. - FR292169/FR292168. - LOC. PASSATEMPO")</f>
      </c>
      <c r="C185" s="4" t="inlineStr">
        <is>
          <t>Não vendido</t>
        </is>
      </c>
      <c r="D185" s="4" t="inlineStr">
        <is>
          <t>50</t>
        </is>
      </c>
      <c r="E185" s="5" t="inlineStr">
        <is>
          <t>46.000,00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=HYPERLINK("https://leilaoonline.net/lote/detalhe/183819", "9001")</f>
      </c>
      <c r="B186" s="4" t="s">
        <f>=HYPERLINK("https://leilaoonline.net/lote/detalhe/183819", " CAMINHÃO MERCEDES BENZ 3344S 6X4; ANO 2017/2017; BRANCO. - FR4415076. - LOC. CAARAPO")</f>
      </c>
      <c r="C186" s="4" t="inlineStr">
        <is>
          <t>Vendido</t>
        </is>
      </c>
      <c r="D186" s="4" t="inlineStr">
        <is>
          <t>51</t>
        </is>
      </c>
      <c r="E186" s="5" t="inlineStr">
        <is>
          <t>138.000,00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=HYPERLINK("https://leilaoonline.net/lote/detalhe/183793", "9003")</f>
      </c>
      <c r="B187" s="4" t="s">
        <f>=HYPERLINK("https://leilaoonline.net/lote/detalhe/183793", " CAMINHÃO MERCEDES BENZ 3344S 6X4; ANO 2016/2016; BRANCO. - FR4415063. - LOC. CAARAPO")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96.000,00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=HYPERLINK("https://leilaoonline.net/lote/detalhe/183792", "9005")</f>
      </c>
      <c r="B188" s="4" t="s">
        <f>=HYPERLINK("https://leilaoonline.net/lote/detalhe/183792", " CAMINHÃO MERCEDES BENZ 3344S 6X4; ANO 2016/2016; BRANCO. - FR4415060. - LOC. CAARAPO")</f>
      </c>
      <c r="C188" s="4" t="inlineStr">
        <is>
          <t>Vendido</t>
        </is>
      </c>
      <c r="D188" s="4" t="inlineStr">
        <is>
          <t>79</t>
        </is>
      </c>
      <c r="E188" s="5" t="inlineStr">
        <is>
          <t>146.000,00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=HYPERLINK("https://leilaoonline.net/lote/detalhe/183791", "9007")</f>
      </c>
      <c r="B189" s="4" t="s">
        <f>=HYPERLINK("https://leilaoonline.net/lote/detalhe/183791", " CAMINHÃO MERCEDES BENZ 3344S 6X4; ANO 2016/2016; BRANCO. - FR4415058. - LOC. CAARAPO")</f>
      </c>
      <c r="C189" s="4" t="inlineStr">
        <is>
          <t>Vendido</t>
        </is>
      </c>
      <c r="D189" s="4" t="inlineStr">
        <is>
          <t>46</t>
        </is>
      </c>
      <c r="E189" s="5" t="inlineStr">
        <is>
          <t>108.000,00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=HYPERLINK("https://leilaoonline.net/lote/detalhe/183812", "9009")</f>
      </c>
      <c r="B190" s="4" t="s">
        <f>=HYPERLINK("https://leilaoonline.net/lote/detalhe/183812", " CAMINHÃO MERCEDES BENZ 3344S 6X4; ANO 2017/2017; BRANCO. - FR4415077. - LOC. CAARAPO")</f>
      </c>
      <c r="C190" s="4" t="inlineStr">
        <is>
          <t>Não vendido</t>
        </is>
      </c>
      <c r="D190" s="4" t="inlineStr">
        <is>
          <t>69</t>
        </is>
      </c>
      <c r="E190" s="5" t="inlineStr">
        <is>
          <t>108.000,00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=HYPERLINK("https://leilaoonline.net/lote/detalhe/183794", "9010")</f>
      </c>
      <c r="B191" s="4" t="s">
        <f>=HYPERLINK("https://leilaoonline.net/lote/detalhe/183794", " TRATOR JOHN DEERE, MODELO 6180J, ANO 2016. - FR4435134. - LOC. CAARAPO")</f>
      </c>
      <c r="C191" s="4" t="inlineStr">
        <is>
          <t>Não vendido</t>
        </is>
      </c>
      <c r="D191" s="4" t="inlineStr">
        <is>
          <t>35</t>
        </is>
      </c>
      <c r="E191" s="5" t="inlineStr">
        <is>
          <t>48.000,00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=HYPERLINK("https://leilaoonline.net/lote/detalhe/183810", "9012")</f>
      </c>
      <c r="B192" s="4" t="s">
        <f>=HYPERLINK("https://leilaoonline.net/lote/detalhe/183810", " CAMINHÃO VOLVO VM 260 6X4R COMBOIO, ANO 2010/2011, BRANCO. - FR4415016. - LOC. CAARAPO")</f>
      </c>
      <c r="C192" s="4" t="inlineStr">
        <is>
          <t>Vendido</t>
        </is>
      </c>
      <c r="D192" s="4" t="inlineStr">
        <is>
          <t>58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=HYPERLINK("https://leilaoonline.net/lote/detalhe/183818", "9013")</f>
      </c>
      <c r="B193" s="4" t="s">
        <f>=HYPERLINK("https://leilaoonline.net/lote/detalhe/183818", " CAMINHÃO MERCEDES BENZ ATEGO 2730 6X4 CE, ANO 2017/2018, BRANCO. -  FR4415072. - LOC. CAARAPO")</f>
      </c>
      <c r="C193" s="4" t="inlineStr">
        <is>
          <t>Vendido</t>
        </is>
      </c>
      <c r="D193" s="4" t="inlineStr">
        <is>
          <t>92</t>
        </is>
      </c>
      <c r="E193" s="5" t="inlineStr">
        <is>
          <t>197.000,00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=HYPERLINK("https://leilaoonline.net/lote/detalhe/183796", "9020")</f>
      </c>
      <c r="B194" s="4" t="s">
        <f>=HYPERLINK("https://leilaoonline.net/lote/detalhe/183796", " CARRETINHA  DE TUBO, ANO 2009. - FR4445096. - LOC. CAARAPO")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=HYPERLINK("https://leilaoonline.net/lote/detalhe/183804", "9023")</f>
      </c>
      <c r="B195" s="4" t="s">
        <f>=HYPERLINK("https://leilaoonline.net/lote/detalhe/183804", " CARRETINHA  DE TUBO, ANO 2017. - FR45290. - LOC. CAARAPO")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=HYPERLINK("https://leilaoonline.net/lote/detalhe/183830", "9024")</f>
      </c>
      <c r="B196" s="4" t="s">
        <f>=HYPERLINK("https://leilaoonline.net/lote/detalhe/183830", " 2 GUINCHOS SOLLUS. - FR41935/FR45162. - LOC. CAARAPO")</f>
      </c>
      <c r="C196" s="4" t="inlineStr">
        <is>
          <t>Vendido</t>
        </is>
      </c>
      <c r="D196" s="4" t="inlineStr">
        <is>
          <t>74</t>
        </is>
      </c>
      <c r="E196" s="5" t="inlineStr">
        <is>
          <t>11.600,00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=HYPERLINK("https://leilaoonline.net/lote/detalhe/183800", "9026")</f>
      </c>
      <c r="B197" s="4" t="s">
        <f>=HYPERLINK("https://leilaoonline.net/lote/detalhe/183800", " 2 ENLEIRADEIRADEIRAS DE PALHA. - FR444S121/FR444S160. - LOC. CAARAPO")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=HYPERLINK("https://leilaoonline.net/lote/detalhe/183786", "9027")</f>
      </c>
      <c r="B198" s="4" t="s">
        <f>=HYPERLINK("https://leilaoonline.net/lote/detalhe/183786", " 2 ENLEIRADEIRADEIRAS DE PALHA. - FR444S295/FR4445123. - LOC. CAARAPO")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=HYPERLINK("https://leilaoonline.net/lote/detalhe/183802", "9030")</f>
      </c>
      <c r="B199" s="4" t="s">
        <f>=HYPERLINK("https://leilaoonline.net/lote/detalhe/183802", " 2 ENLEIRADEIRA DE PALHA. - FR4445300/FR4445158. - LOC. CAARAPO")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3.200,00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=HYPERLINK("https://leilaoonline.net/lote/detalhe/183826", "9033")</f>
      </c>
      <c r="B200" s="4" t="s">
        <f>=HYPERLINK("https://leilaoonline.net/lote/detalhe/183826", " TERRACEADOR  16 DISCOS, ANO 2007. - FR4445009. - LOC. CAARAPO")</f>
      </c>
      <c r="C200" s="4" t="inlineStr">
        <is>
          <t>Vendido</t>
        </is>
      </c>
      <c r="D200" s="4" t="inlineStr">
        <is>
          <t>73</t>
        </is>
      </c>
      <c r="E200" s="5" t="inlineStr">
        <is>
          <t>60.100,00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=HYPERLINK("https://leilaoonline.net/lote/detalhe/183828", "9035")</f>
      </c>
      <c r="B201" s="4" t="s">
        <f>=HYPERLINK("https://leilaoonline.net/lote/detalhe/183828", " GRADE 28 DISCO. - FR45001. - LOC. CAARAPO")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17.000,00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=HYPERLINK("https://leilaoonline.net/lote/detalhe/183831", "9036")</f>
      </c>
      <c r="B202" s="4" t="s">
        <f>=HYPERLINK("https://leilaoonline.net/lote/detalhe/183831", " ARADO. - FR45169. - LOC. CAARAPO")</f>
      </c>
      <c r="C202" s="4" t="inlineStr">
        <is>
          <t>Vendido</t>
        </is>
      </c>
      <c r="D202" s="4" t="inlineStr">
        <is>
          <t>51</t>
        </is>
      </c>
      <c r="E202" s="5" t="inlineStr">
        <is>
          <t>22.000,00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=HYPERLINK("https://leilaoonline.net/lote/detalhe/183788", "9038")</f>
      </c>
      <c r="B203" s="4" t="s">
        <f>=HYPERLINK("https://leilaoonline.net/lote/detalhe/183788", " GRADE GIGANTE, ANO 2010. - FR45101. - LOC. CAARAPO")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=HYPERLINK("https://leilaoonline.net/lote/detalhe/183963", "9040")</f>
      </c>
      <c r="B204" s="4" t="s">
        <f>=HYPERLINK("https://leilaoonline.net/lote/detalhe/183963", "SEMI REBOQUE USICAMP SRCP E2 10000, ANO 2017/2017, AMARELA, FR55178, LOC. CAARAPO")</f>
      </c>
      <c r="C204" s="4" t="inlineStr">
        <is>
          <t>Não vendido</t>
        </is>
      </c>
      <c r="D204" s="4" t="inlineStr">
        <is>
          <t>17</t>
        </is>
      </c>
      <c r="E204" s="5" t="inlineStr">
        <is>
          <t>51.000,00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=HYPERLINK("https://leilaoonline.net/lote/detalhe/183964", "9041")</f>
      </c>
      <c r="B205" s="4" t="s">
        <f>=HYPERLINK("https://leilaoonline.net/lote/detalhe/183964", "REBOQUE USICAMP RCI E2E21180, ANO 2012/2012, AMARELA, FR55067,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43.000,00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=HYPERLINK("https://leilaoonline.net/lote/detalhe/183965", "9042")</f>
      </c>
      <c r="B206" s="4" t="s">
        <f>=HYPERLINK("https://leilaoonline.net/lote/detalhe/183965", "8 VALVULA DE PRESSÃO E VACUO E 1 FILTRO DE CESTO, SF, LOC. RIO BRILHANTE ")</f>
      </c>
      <c r="C206" s="4" t="inlineStr">
        <is>
          <t>Vendido</t>
        </is>
      </c>
      <c r="D206" s="4" t="inlineStr">
        <is>
          <t>79</t>
        </is>
      </c>
      <c r="E206" s="5" t="inlineStr">
        <is>
          <t>37.000,00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=HYPERLINK("https://leilaoonline.net/lote/detalhe/184988", "11269")</f>
      </c>
      <c r="B207" s="4" t="s">
        <f>=HYPERLINK("https://leilaoonline.net/lote/detalhe/184988", " PLANT. CANA ATA PCP 1102, ANO 2012, FR92830,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=HYPERLINK("https://leilaoonline.net/lote/detalhe/183524", "11315")</f>
      </c>
      <c r="B208" s="4" t="s">
        <f>=HYPERLINK("https://leilaoonline.net/lote/detalhe/183524", " REBOQUE RANDONSP RQ CA CANA PICADA, ANO 2010/2011; AZUL. -  FR121486. - LOC. BONFIM")</f>
      </c>
      <c r="C208" s="4" t="inlineStr">
        <is>
          <t>Vendido</t>
        </is>
      </c>
      <c r="D208" s="4" t="inlineStr">
        <is>
          <t>8</t>
        </is>
      </c>
      <c r="E208" s="5" t="inlineStr">
        <is>
          <t>32.000,00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=HYPERLINK("https://leilaoonline.net/lote/detalhe/184981", "11467")</f>
      </c>
      <c r="B209" s="4" t="s">
        <f>=HYPERLINK("https://leilaoonline.net/lote/detalhe/184981", " PLANT.CANA AUTOMÁTICA DMB, ANO 2007, FR361016, LOC. BONFIM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=HYPERLINK("https://leilaoonline.net/lote/detalhe/183557", "11468")</f>
      </c>
      <c r="B210" s="4" t="s">
        <f>=HYPERLINK("https://leilaoonline.net/lote/detalhe/183557", " PLANT. CANA AUTOMÁTICA DMB, ANO 2007. - FR361012. - LOC. BONFIM")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=HYPERLINK("https://leilaoonline.net/lote/detalhe/183551", "11509")</f>
      </c>
      <c r="B211" s="4" t="s">
        <f>=HYPERLINK("https://leilaoonline.net/lote/detalhe/183551", " SEMI REBOQUE PRANCHA 2 EIXOS RANDON; ANO 1978/1978; LARANJA. - FR121229. - LOC. BONFIM")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72.000,00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=HYPERLINK("https://leilaoonline.net/lote/detalhe/183530", "11552")</f>
      </c>
      <c r="B212" s="4" t="s">
        <f>=HYPERLINK("https://leilaoonline.net/lote/detalhe/183530", " REBOQUE RANDONSP RQ CA 4E 12,5M; ANO 2010/2010; CINZA. - FR56818. - LOC. ARARAQUARA")</f>
      </c>
      <c r="C212" s="4" t="inlineStr">
        <is>
          <t>Vendido</t>
        </is>
      </c>
      <c r="D212" s="4" t="inlineStr">
        <is>
          <t>18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=HYPERLINK("https://leilaoonline.net/lote/detalhe/183541", "11562")</f>
      </c>
      <c r="B213" s="4" t="s">
        <f>=HYPERLINK("https://leilaoonline.net/lote/detalhe/183541", " SEMI REBOQUE RANDONSP SRCA CA 12,50 M, ANO 2012/2013; CINZA. - FR121569. - LOC. ARARAQUARA")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=HYPERLINK("https://leilaoonline.net/lote/detalhe/183554", "11567")</f>
      </c>
      <c r="B214" s="4" t="s">
        <f>=HYPERLINK("https://leilaoonline.net/lote/detalhe/183554", " SEMI REBOQUE RANDONSP SRCA CA 12,50 M, ANO 2012/2013; CINZA. - FR361344. - LOC. ARARAQUARA")</f>
      </c>
      <c r="C214" s="4" t="inlineStr">
        <is>
          <t>Vendido</t>
        </is>
      </c>
      <c r="D214" s="4" t="inlineStr">
        <is>
          <t>25</t>
        </is>
      </c>
      <c r="E214" s="5" t="inlineStr">
        <is>
          <t>57.000,00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=HYPERLINK("https://leilaoonline.net/lote/detalhe/183691", "12020")</f>
      </c>
      <c r="B215" s="4" t="s">
        <f>=HYPERLINK("https://leilaoonline.net/lote/detalhe/183691", " CARRETA TANQUE 5000LITROS, ANO 2011. - FR122329. - LOC. JUNQUEIRA")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=HYPERLINK("https://leilaoonline.net/lote/detalhe/183680", "12021")</f>
      </c>
      <c r="B216" s="4" t="s">
        <f>=HYPERLINK("https://leilaoonline.net/lote/detalhe/183680", " PLANTADORA CANA ATA PCP 1102, ANO 2012. - FR92829. - LOC. JUNQUEIRA")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=HYPERLINK("https://leilaoonline.net/lote/detalhe/183666", "12061")</f>
      </c>
      <c r="B217" s="4" t="s">
        <f>=HYPERLINK("https://leilaoonline.net/lote/detalhe/183666", " SUBSOLADOR DE ARRASTO STAC 7 HASTE CIVEMASA 2PNEU, ANO 2013. - FR1003156. - LOC. SANTA ELISA")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=HYPERLINK("https://leilaoonline.net/lote/detalhe/183676", "12081")</f>
      </c>
      <c r="B218" s="4" t="s">
        <f>=HYPERLINK("https://leilaoonline.net/lote/detalhe/183676", " PLANTADORA CANA DMB PCP 6000, ANO 2010. - FR13003120. - LOC. MB")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=HYPERLINK("https://leilaoonline.net/lote/detalhe/183724", "12090")</f>
      </c>
      <c r="B219" s="4" t="s">
        <f>=HYPERLINK("https://leilaoonline.net/lote/detalhe/183724", "APROX. 107 ITENS DE INFORMATICA DIVERSOS , VEJA DESCRITIVO DE ITENS , LOC. MB")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=HYPERLINK("https://leilaoonline.net/lote/detalhe/183537", "16462")</f>
      </c>
      <c r="B220" s="4" t="s">
        <f>=HYPERLINK("https://leilaoonline.net/lote/detalhe/183537", " CAMINHÃO VOLKSWAGEM 15.190 WORKER, ANO 2012/2013; BRANCO. - FR81311.  - LOC. BENALCOOL")</f>
      </c>
      <c r="C220" s="4" t="inlineStr">
        <is>
          <t>Vendido</t>
        </is>
      </c>
      <c r="D220" s="4" t="inlineStr">
        <is>
          <t>14</t>
        </is>
      </c>
      <c r="E220" s="5" t="inlineStr">
        <is>
          <t>40.000,00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=HYPERLINK("https://leilaoonline.net/lote/detalhe/183543", "16469")</f>
      </c>
      <c r="B221" s="4" t="s">
        <f>=HYPERLINK("https://leilaoonline.net/lote/detalhe/183543", " CAMINHÃO MERCEDES BENZ AXOR 3344S 6X4, ANO 2014/2014; BRANCO. - FR362091. - LOC. BENALCOOL")</f>
      </c>
      <c r="C221" s="4" t="inlineStr">
        <is>
          <t>Não vendido</t>
        </is>
      </c>
      <c r="D221" s="4" t="inlineStr">
        <is>
          <t>13</t>
        </is>
      </c>
      <c r="E221" s="5" t="inlineStr">
        <is>
          <t>47.000,00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=HYPERLINK("https://leilaoonline.net/lote/detalhe/183539", "16572")</f>
      </c>
      <c r="B222" s="4" t="s">
        <f>=HYPERLINK("https://leilaoonline.net/lote/detalhe/183539", " TRANSBORDO SANTAL 12T, ANO 2008. - FR88774. - BENALCOOL")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=HYPERLINK("https://leilaoonline.net/lote/detalhe/183519", "17331")</f>
      </c>
      <c r="B223" s="4" t="s">
        <f>=HYPERLINK("https://leilaoonline.net/lote/detalhe/183519", " CAR.FARDO DE PALHA M12010, ANO 2012. - FR48309. - LOC. IPAUSSU")</f>
      </c>
      <c r="C223" s="4" t="inlineStr">
        <is>
          <t>Não vendido</t>
        </is>
      </c>
      <c r="D223" s="4" t="inlineStr">
        <is>
          <t>20</t>
        </is>
      </c>
      <c r="E223" s="5" t="inlineStr">
        <is>
          <t>16.000,00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=HYPERLINK("https://leilaoonline.net/lote/detalhe/183544", "17332")</f>
      </c>
      <c r="B224" s="4" t="s">
        <f>=HYPERLINK("https://leilaoonline.net/lote/detalhe/183544", " CAR.FARDO DE PALHA M12010, ANO 2015. - FR48311. - LOC. IPAUSSU")</f>
      </c>
      <c r="C224" s="4" t="inlineStr">
        <is>
          <t>Não vendido</t>
        </is>
      </c>
      <c r="D224" s="4" t="inlineStr">
        <is>
          <t>38</t>
        </is>
      </c>
      <c r="E224" s="5" t="inlineStr">
        <is>
          <t>18.000,00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=HYPERLINK("https://leilaoonline.net/lote/detalhe/183547", "17334")</f>
      </c>
      <c r="B225" s="4" t="s">
        <f>=HYPERLINK("https://leilaoonline.net/lote/detalhe/183547", " PULV. DE INJEÇÃO NO SOLO , ANO 2018. - FR48282. - LOC. IPAUSSU")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=HYPERLINK("https://leilaoonline.net/lote/detalhe/183520", "17353")</f>
      </c>
      <c r="B226" s="4" t="s">
        <f>=HYPERLINK("https://leilaoonline.net/lote/detalhe/183520", " CAMINHÃO VOLKSWAGEN 31.330 BMB CRC CM, ANO 2012/2012, BRANCO. - FR91247. - DESTIVALE")</f>
      </c>
      <c r="C226" s="4" t="inlineStr">
        <is>
          <t>Não vendido</t>
        </is>
      </c>
      <c r="D226" s="4" t="inlineStr">
        <is>
          <t>97</t>
        </is>
      </c>
      <c r="E226" s="5" t="inlineStr">
        <is>
          <t>138.000,00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=HYPERLINK("https://leilaoonline.net/lote/detalhe/183529", "17363")</f>
      </c>
      <c r="B227" s="4" t="s">
        <f>=HYPERLINK("https://leilaoonline.net/lote/detalhe/183529", " ÔNIBUS MERCEDES BENZ OF1315, ANO 1992/1992; BEGE. - FR81353. - LOC. BENALCOOL")</f>
      </c>
      <c r="C227" s="4" t="inlineStr">
        <is>
          <t>Não vendido</t>
        </is>
      </c>
      <c r="D227" s="4" t="inlineStr">
        <is>
          <t>10</t>
        </is>
      </c>
      <c r="E227" s="5" t="inlineStr">
        <is>
          <t>17.000,00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=HYPERLINK("https://leilaoonline.net/lote/detalhe/183521", "17364")</f>
      </c>
      <c r="B228" s="4" t="s">
        <f>=HYPERLINK("https://leilaoonline.net/lote/detalhe/183521", " CARRETA TORTA DE FILTRO, ANO 2006. - FR112754.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=HYPERLINK("https://leilaoonline.net/lote/detalhe/183540", "17368")</f>
      </c>
      <c r="B229" s="4" t="s">
        <f>=HYPERLINK("https://leilaoonline.net/lote/detalhe/183540", " TRANSBORDO SANTAL 12T; ANO 2014. - FR91293. - LOC. MUNDIAL")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=HYPERLINK("https://leilaoonline.net/lote/detalhe/184978", "18153")</f>
      </c>
      <c r="B230" s="4" t="s">
        <f>=HYPERLINK("https://leilaoonline.net/lote/detalhe/184978", "TRATOR VALTRA 205i 4X4 HIFLOW,  ANO 2011,  FR 163462, LOC. JATAI")</f>
      </c>
      <c r="C230" s="4" t="inlineStr">
        <is>
          <t>Vendido</t>
        </is>
      </c>
      <c r="D230" s="4" t="inlineStr">
        <is>
          <t>42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=HYPERLINK("https://leilaoonline.net/lote/detalhe/184979", "18155")</f>
      </c>
      <c r="B231" s="4" t="s">
        <f>=HYPERLINK("https://leilaoonline.net/lote/detalhe/184979", "LOTE COM APROX. 30 TON DE SUCATA DE CORRETES/TALISCA, MARTELO, VENDA PREÇO POR KG , LOC. JATAI  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30.000,00</t>
        </is>
      </c>
      <c r="F231" s="4" t="inlineStr">
        <is>
          <t>0.10</t>
        </is>
      </c>
    </row>
    <row collapsed="false" customFormat="false" customHeight="false" hidden="false" ht="12.1" outlineLevel="0" r="232">
      <c r="A232" s="5" t="s">
        <f>=HYPERLINK("https://leilaoonline.net/lote/detalhe/184205", "18157")</f>
      </c>
      <c r="B232" s="4" t="s">
        <f>=HYPERLINK("https://leilaoonline.net/lote/detalhe/184205", "CAMINHÃO M.BENZ/AXOR 3344S 6X4, ANO 2014/2014, BRANCA , FR362097, LOC. JATAI ")</f>
      </c>
      <c r="C232" s="4" t="inlineStr">
        <is>
          <t>Vendido</t>
        </is>
      </c>
      <c r="D232" s="4" t="inlineStr">
        <is>
          <t>45</t>
        </is>
      </c>
      <c r="E232" s="5" t="inlineStr">
        <is>
          <t>121.000,00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=HYPERLINK("https://leilaoonline.net/lote/detalhe/183531", "20581")</f>
      </c>
      <c r="B233" s="4" t="s">
        <f>=HYPERLINK("https://leilaoonline.net/lote/detalhe/183531", " ENXADA HOWARD ENGUNERING LIMITED ROTATIVA; ANO 2013. - FR57323.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3.100,00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=HYPERLINK("https://leilaoonline.net/lote/detalhe/183525", "20606")</f>
      </c>
      <c r="B234" s="4" t="s">
        <f>=HYPERLINK("https://leilaoonline.net/lote/detalhe/183525", " CARRETA ESPARRAMADORA CALCAREO SOLLUS; ANO 2011. - FR25307. - LOC. BOM RETIRO")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3.400,00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=HYPERLINK("https://leilaoonline.net/lote/detalhe/184970", "20628")</f>
      </c>
      <c r="B235" s="4" t="s">
        <f>=HYPERLINK("https://leilaoonline.net/lote/detalhe/184970", " REBOQUE RANDONSP RQ CA, ANO 2010/2010, AZUL, 4E 12,5M TOMBO DIREITO, FR139928, LOC. BOM RETIRO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=HYPERLINK("https://leilaoonline.net/lote/detalhe/183542", "20640")</f>
      </c>
      <c r="B236" s="4" t="s">
        <f>=HYPERLINK("https://leilaoonline.net/lote/detalhe/183542", " CARRETINHA DE SERVIÇO GERAIS. - LOC.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=HYPERLINK("https://leilaoonline.net/lote/detalhe/183548", "20647")</f>
      </c>
      <c r="B237" s="4" t="s">
        <f>=HYPERLINK("https://leilaoonline.net/lote/detalhe/183548", " TRITURADOR CANA TRC VICON; ANO 2013. - FR25280. - LOC. BOM RETIRO")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=HYPERLINK("https://leilaoonline.net/lote/detalhe/183528", "20649")</f>
      </c>
      <c r="B238" s="4" t="s">
        <f>=HYPERLINK("https://leilaoonline.net/lote/detalhe/183528", " CARRETA DE TRANSPORTE TUBOS RAESA; ANO 2006. - FR139957. - BOM RETIRO")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=HYPERLINK("https://leilaoonline.net/lote/detalhe/184971", "20685")</f>
      </c>
      <c r="B239" s="4" t="s">
        <f>=HYPERLINK("https://leilaoonline.net/lote/detalhe/184971", " SEMI-REBOQUE RANDON SRCA CA, ANO 2008/2008, AZUL, 12,50M - TOMBO DIREITO(REMARCAÇÃO DE CHASSI) (FALTANDO EIXOS E MOLAS), FR56275,LOC. BOM RETIRO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=HYPERLINK("https://leilaoonline.net/lote/detalhe/183522", "20690")</f>
      </c>
      <c r="B240" s="4" t="s">
        <f>=HYPERLINK("https://leilaoonline.net/lote/detalhe/183522", " TRATOR CASE PUMA 205 4X4 QUEIMADO, ANO 2017. - FR7002042. - LOC. LEME")</f>
      </c>
      <c r="C240" s="4" t="inlineStr">
        <is>
          <t>Não vendido</t>
        </is>
      </c>
      <c r="D240" s="4" t="inlineStr">
        <is>
          <t>72</t>
        </is>
      </c>
      <c r="E240" s="5" t="inlineStr">
        <is>
          <t>49.000,00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=HYPERLINK("https://leilaoonline.net/lote/detalhe/184983", "20694")</f>
      </c>
      <c r="B241" s="4" t="s">
        <f>=HYPERLINK("https://leilaoonline.net/lote/detalhe/184983", " REBOQUE RANDON RQ CA, 4E 12,5M TOMBO DIREITO, ANO 2010/2011, AZUL, FR66183, (FALTANDO EIXOS E MOLAS), LOC. BOM RETIRO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=HYPERLINK("https://leilaoonline.net/lote/detalhe/183644", "25209")</f>
      </c>
      <c r="B242" s="4" t="s">
        <f>=HYPERLINK("https://leilaoonline.net/lote/detalhe/183644", "01 CHAVE SECCIONAL HITACHI, S/FR, VEJA ESPECIFICAÇÕES- LOC.TERMINAL IPIRANGA/ SP 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=HYPERLINK("https://leilaoonline.net/lote/detalhe/184980", "25210")</f>
      </c>
      <c r="B243" s="4" t="s">
        <f>=HYPERLINK("https://leilaoonline.net/lote/detalhe/184980", "02 MOTOBOMBAS ( 10 E 20 CV ) S/FR, VEJA ESPECIFICAÇÕES, LOC. TERMINAL IPIRANGA/SP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5.000,00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=HYPERLINK("https://leilaoonline.net/lote/detalhe/183549", "30073")</f>
      </c>
      <c r="B244" s="4" t="s">
        <f>=HYPERLINK("https://leilaoonline.net/lote/detalhe/183549", " CARRETA SOLLUS MODELO SPANDER 12 0CHC, ANO 2012. - FR57315. - LOC. SANTA HELENA")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7.250,00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=HYPERLINK("https://leilaoonline.net/lote/detalhe/183553", "30087")</f>
      </c>
      <c r="B245" s="4" t="s">
        <f>=HYPERLINK("https://leilaoonline.net/lote/detalhe/183553", " ELIMINADOR DE SOQUEIRA, ANO 2018. - FR140065. - RAFARD")</f>
      </c>
      <c r="C245" s="4" t="inlineStr">
        <is>
          <t>Não vendido</t>
        </is>
      </c>
      <c r="D245" s="4" t="inlineStr">
        <is>
          <t>3</t>
        </is>
      </c>
      <c r="E245" s="5" t="inlineStr">
        <is>
          <t>3.000,00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=HYPERLINK("https://leilaoonline.net/lote/detalhe/183814", "31000")</f>
      </c>
      <c r="B246" s="4" t="s">
        <f>=HYPERLINK("https://leilaoonline.net/lote/detalhe/183814", " TRATOR MF 275. - LOC. CONTINENTAL")</f>
      </c>
      <c r="C246" s="4" t="inlineStr">
        <is>
          <t>Vendido</t>
        </is>
      </c>
      <c r="D246" s="4" t="inlineStr">
        <is>
          <t>34</t>
        </is>
      </c>
      <c r="E246" s="5" t="inlineStr">
        <is>
          <t>51.000,00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=HYPERLINK("https://leilaoonline.net/lote/detalhe/183832", "31004")</f>
      </c>
      <c r="B247" s="4" t="s">
        <f>=HYPERLINK("https://leilaoonline.net/lote/detalhe/183832", " GRADE 29 DISCOS. - FR10003169. - LOC. CONTINENTAL")</f>
      </c>
      <c r="C247" s="4" t="inlineStr">
        <is>
          <t>Vendido</t>
        </is>
      </c>
      <c r="D247" s="4" t="inlineStr">
        <is>
          <t>45</t>
        </is>
      </c>
      <c r="E247" s="5" t="inlineStr">
        <is>
          <t>36.000,00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=HYPERLINK("https://leilaoonline.net/lote/detalhe/183827", "31008")</f>
      </c>
      <c r="B248" s="4" t="s">
        <f>=HYPERLINK("https://leilaoonline.net/lote/detalhe/183827", "GRADE 10 DISCOS. - FR10003143. - LOC. CONTINENTAL")</f>
      </c>
      <c r="C248" s="4" t="inlineStr">
        <is>
          <t>Vendido</t>
        </is>
      </c>
      <c r="D248" s="4" t="inlineStr">
        <is>
          <t>56</t>
        </is>
      </c>
      <c r="E248" s="5" t="inlineStr">
        <is>
          <t>47.500,00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=HYPERLINK("https://leilaoonline.net/lote/detalhe/183825", "31034")</f>
      </c>
      <c r="B249" s="4" t="s">
        <f>=HYPERLINK("https://leilaoonline.net/lote/detalhe/183825", " CAMINHÃO MERCEDES BENS L 2220 CARROC. BASCULANTE; ANO 1990/1990; BRANCO. - LOC. SERRA")</f>
      </c>
      <c r="C249" s="4" t="inlineStr">
        <is>
          <t>Vendido</t>
        </is>
      </c>
      <c r="D249" s="4" t="inlineStr">
        <is>
          <t>47</t>
        </is>
      </c>
      <c r="E249" s="5" t="inlineStr">
        <is>
          <t>58.000,00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=HYPERLINK("https://leilaoonline.net/lote/detalhe/183744", "31035")</f>
      </c>
      <c r="B250" s="4" t="s">
        <f>=HYPERLINK("https://leilaoonline.net/lote/detalhe/183744", " CAMINHÃO M.BENZ/L 2213, ANO 1979/1979, BRANCA, FR131215 - CARROC. BASCULANTE - LOC. SERRA")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70.000,00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=HYPERLINK("https://leilaoonline.net/lote/detalhe/183790", "31037")</f>
      </c>
      <c r="B251" s="4" t="s">
        <f>=HYPERLINK("https://leilaoonline.net/lote/detalhe/183790", "MOTOR ESTACIONARIO C/BASE. - LOC. SERRA")</f>
      </c>
      <c r="C251" s="4" t="inlineStr">
        <is>
          <t>Vendido</t>
        </is>
      </c>
      <c r="D251" s="4" t="inlineStr">
        <is>
          <t>15</t>
        </is>
      </c>
      <c r="E251" s="5" t="inlineStr">
        <is>
          <t>2.500,00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=HYPERLINK("https://leilaoonline.net/lote/detalhe/183815", "31039")</f>
      </c>
      <c r="B252" s="4" t="s">
        <f>=HYPERLINK("https://leilaoonline.net/lote/detalhe/183815", " CARREGADEIRA SANTAL, TRATOR VALTRA BM 100 PCR, ANO 2013. - FR360748. - LOC. SERRA")</f>
      </c>
      <c r="C252" s="4" t="inlineStr">
        <is>
          <t>Vendido</t>
        </is>
      </c>
      <c r="D252" s="4" t="inlineStr">
        <is>
          <t>72</t>
        </is>
      </c>
      <c r="E252" s="5" t="inlineStr">
        <is>
          <t>225.000,00</t>
        </is>
      </c>
      <c r="F252" s="4" t="inlineStr">
        <is>
          <t>2000.00</t>
        </is>
      </c>
    </row>
    <row collapsed="false" customFormat="false" customHeight="false" hidden="false" ht="12.1" outlineLevel="0" r="253">
      <c r="A253" s="5" t="s">
        <f>=HYPERLINK("https://leilaoonline.net/lote/detalhe/183824", "31040")</f>
      </c>
      <c r="B253" s="4" t="s">
        <f>=HYPERLINK("https://leilaoonline.net/lote/detalhe/183824", " 4 SUCATAS DE TRATORES. - 02 UND. CASE MX 235 MAGNUM 4X4 ANO 2014 /  02 UND. JOHN DERRE 8260R 4X4, ANO 2012  E PEÇAS DIVERSAS -  (OBS.1 TRATOR JOHN DEERE S/ ESTRUTURA DO CHASSI). - FR10072 / FR10761 / FR10071 / FR10762. - LOC. SERRA")</f>
      </c>
      <c r="C253" s="4" t="inlineStr">
        <is>
          <t>Vendido</t>
        </is>
      </c>
      <c r="D253" s="4" t="inlineStr">
        <is>
          <t>87</t>
        </is>
      </c>
      <c r="E253" s="5" t="inlineStr">
        <is>
          <t>112.000,00</t>
        </is>
      </c>
      <c r="F253" s="4" t="inlineStr">
        <is>
          <t>2000.00</t>
        </is>
      </c>
    </row>
    <row collapsed="false" customFormat="false" customHeight="false" hidden="false" ht="12.1" outlineLevel="0" r="254">
      <c r="A254" s="5" t="s">
        <f>=HYPERLINK("https://leilaoonline.net/lote/detalhe/183798", "31041")</f>
      </c>
      <c r="B254" s="4" t="s">
        <f>=HYPERLINK("https://leilaoonline.net/lote/detalhe/183798", " FILTRO ROTATIVO. - PAT.139132. - LOC. SERRA")</f>
      </c>
      <c r="C254" s="4" t="inlineStr">
        <is>
          <t>Vendido</t>
        </is>
      </c>
      <c r="D254" s="4" t="inlineStr">
        <is>
          <t>25</t>
        </is>
      </c>
      <c r="E254" s="5" t="inlineStr">
        <is>
          <t>8.900,00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=HYPERLINK("https://leilaoonline.net/lote/detalhe/183821", "31042")</f>
      </c>
      <c r="B255" s="4" t="s">
        <f>=HYPERLINK("https://leilaoonline.net/lote/detalhe/183821", " TRATOR VALTRA BH  145, ANO 2010 (SUCATEADO). - FR18069. - LOC. SERRA")</f>
      </c>
      <c r="C255" s="4" t="inlineStr">
        <is>
          <t>Vendido</t>
        </is>
      </c>
      <c r="D255" s="4" t="inlineStr">
        <is>
          <t>80</t>
        </is>
      </c>
      <c r="E255" s="5" t="inlineStr">
        <is>
          <t>79.000,00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=HYPERLINK("https://leilaoonline.net/lote/detalhe/183817", "31043")</f>
      </c>
      <c r="B256" s="4" t="s">
        <f>=HYPERLINK("https://leilaoonline.net/lote/detalhe/183817", " TRATOR VALTRA BH 145, ANO 2013 (SUCATEADO). - FR126067. - LOC. SERRA")</f>
      </c>
      <c r="C256" s="4" t="inlineStr">
        <is>
          <t>Vendido</t>
        </is>
      </c>
      <c r="D256" s="4" t="inlineStr">
        <is>
          <t>101</t>
        </is>
      </c>
      <c r="E256" s="5" t="inlineStr">
        <is>
          <t>91.000,00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=HYPERLINK("https://leilaoonline.net/lote/detalhe/183789", "31044")</f>
      </c>
      <c r="B257" s="4" t="s">
        <f>=HYPERLINK("https://leilaoonline.net/lote/detalhe/183789", " TRATOR VALTRA BH 210, ANO 2015 (SUCATEADO). - FR18069. - LOC. SERRA")</f>
      </c>
      <c r="C257" s="4" t="inlineStr">
        <is>
          <t>Vendido</t>
        </is>
      </c>
      <c r="D257" s="4" t="inlineStr">
        <is>
          <t>92</t>
        </is>
      </c>
      <c r="E257" s="5" t="inlineStr">
        <is>
          <t>93.500,00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=HYPERLINK("https://leilaoonline.net/lote/detalhe/183805", "31045")</f>
      </c>
      <c r="B258" s="4" t="s">
        <f>=HYPERLINK("https://leilaoonline.net/lote/detalhe/183805", " 2 ESTRUTURAS DE TRATORES JOHN DEERE. - FR115696 / FR115702. - LOC. SERRA")</f>
      </c>
      <c r="C258" s="4" t="inlineStr">
        <is>
          <t>Vendido</t>
        </is>
      </c>
      <c r="D258" s="4" t="inlineStr">
        <is>
          <t>44</t>
        </is>
      </c>
      <c r="E258" s="5" t="inlineStr">
        <is>
          <t>44.000,00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=HYPERLINK("https://leilaoonline.net/lote/detalhe/183795", "31046")</f>
      </c>
      <c r="B259" s="4" t="s">
        <f>=HYPERLINK("https://leilaoonline.net/lote/detalhe/183795", "CARREGADEIRA SANTAL, TRATOR VALTRA BM 100 PCR, ANO 2013. - FR10080. - LOC. SERRA")</f>
      </c>
      <c r="C259" s="4" t="inlineStr">
        <is>
          <t>Vendido</t>
        </is>
      </c>
      <c r="D259" s="4" t="inlineStr">
        <is>
          <t>64</t>
        </is>
      </c>
      <c r="E259" s="5" t="inlineStr">
        <is>
          <t>242.000,00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=HYPERLINK("https://leilaoonline.net/lote/detalhe/183787", "31047")</f>
      </c>
      <c r="B260" s="4" t="s">
        <f>=HYPERLINK("https://leilaoonline.net/lote/detalhe/183787", " GRADE C/14 DISCOS. - FR17006. - LOC. SERRA")</f>
      </c>
      <c r="C260" s="4" t="inlineStr">
        <is>
          <t>Vendido</t>
        </is>
      </c>
      <c r="D260" s="4" t="inlineStr">
        <is>
          <t>7</t>
        </is>
      </c>
      <c r="E260" s="5" t="inlineStr">
        <is>
          <t>8.500,00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=HYPERLINK("https://leilaoonline.net/lote/detalhe/183822", "31050")</f>
      </c>
      <c r="B261" s="4" t="s">
        <f>=HYPERLINK("https://leilaoonline.net/lote/detalhe/183822", " ENLEIRADEIRA. - FR17219. - LOC. SERRA")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=HYPERLINK("https://leilaoonline.net/lote/detalhe/183811", "31051")</f>
      </c>
      <c r="B262" s="4" t="s">
        <f>=HYPERLINK("https://leilaoonline.net/lote/detalhe/183811", " ENLEIRADEIRA. - FR17222. - LOC. SERRA")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3.000,00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=HYPERLINK("https://leilaoonline.net/lote/detalhe/183806", "31052")</f>
      </c>
      <c r="B263" s="4" t="s">
        <f>=HYPERLINK("https://leilaoonline.net/lote/detalhe/183806", " IMPLEMENTO DMB. - FR17144.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=HYPERLINK("https://leilaoonline.net/lote/detalhe/183816", "31054")</f>
      </c>
      <c r="B264" s="4" t="s">
        <f>=HYPERLINK("https://leilaoonline.net/lote/detalhe/183816", " IMPLEMENTO. - FR134059. - LOC. SERRA")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=HYPERLINK("https://leilaoonline.net/lote/detalhe/183833", "31055")</f>
      </c>
      <c r="B265" s="4" t="s">
        <f>=HYPERLINK("https://leilaoonline.net/lote/detalhe/183833", " ESTRUTURA DE TRATOR J.DEERE 7225J, ANO 2013. - FR10074. - LOC. SERRA")</f>
      </c>
      <c r="C265" s="4" t="inlineStr">
        <is>
          <t>Vendido</t>
        </is>
      </c>
      <c r="D265" s="4" t="inlineStr">
        <is>
          <t>35</t>
        </is>
      </c>
      <c r="E265" s="5" t="inlineStr">
        <is>
          <t>27.000,00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=HYPERLINK("https://leilaoonline.net/lote/detalhe/183813", "31057")</f>
      </c>
      <c r="B266" s="4" t="s">
        <f>=HYPERLINK("https://leilaoonline.net/lote/detalhe/183813", "CARRETA DE TORTA. - FR17146. - LOC. SERRA")</f>
      </c>
      <c r="C266" s="4" t="inlineStr">
        <is>
          <t>Vendido</t>
        </is>
      </c>
      <c r="D266" s="4" t="inlineStr">
        <is>
          <t>14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=HYPERLINK("https://leilaoonline.net/lote/detalhe/183799", "31062")</f>
      </c>
      <c r="B267" s="4" t="s">
        <f>=HYPERLINK("https://leilaoonline.net/lote/detalhe/183799", " 400 EXTINTOR, MANGUEIRAS, 2 CARRETINHAS. - FR122111/FR122685. - LOC. BONFIM")</f>
      </c>
      <c r="C267" s="4" t="inlineStr">
        <is>
          <t>Vendido</t>
        </is>
      </c>
      <c r="D267" s="4" t="inlineStr">
        <is>
          <t>108</t>
        </is>
      </c>
      <c r="E267" s="5" t="inlineStr">
        <is>
          <t>20.400,00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=HYPERLINK("https://leilaoonline.net/lote/detalhe/183797", "31063")</f>
      </c>
      <c r="B268" s="4" t="s">
        <f>=HYPERLINK("https://leilaoonline.net/lote/detalhe/183797", " TANQUE PLASTICO. - LOC. BONFIM")</f>
      </c>
      <c r="C268" s="4" t="inlineStr">
        <is>
          <t>Vendido</t>
        </is>
      </c>
      <c r="D268" s="4" t="inlineStr">
        <is>
          <t>4</t>
        </is>
      </c>
      <c r="E268" s="5" t="inlineStr">
        <is>
          <t>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=HYPERLINK("https://leilaoonline.net/lote/detalhe/183829", "31064")</f>
      </c>
      <c r="B269" s="4" t="s">
        <f>=HYPERLINK("https://leilaoonline.net/lote/detalhe/183829", "ESTRUTURA TRATOR JOHN DEERE, ANO 2008. - FR360659. - LOC. BONFIM")</f>
      </c>
      <c r="C269" s="4" t="inlineStr">
        <is>
          <t>Vendido</t>
        </is>
      </c>
      <c r="D269" s="4" t="inlineStr">
        <is>
          <t>33</t>
        </is>
      </c>
      <c r="E269" s="5" t="inlineStr">
        <is>
          <t>36.000,00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=HYPERLINK("https://leilaoonline.net/lote/detalhe/183809", "31065")</f>
      </c>
      <c r="B270" s="4" t="s">
        <f>=HYPERLINK("https://leilaoonline.net/lote/detalhe/183809", " ELIMINADOR DE SOQUEIRA. - FR122343. - LOC. BONFIM")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=HYPERLINK("https://leilaoonline.net/lote/detalhe/183739", "31067")</f>
      </c>
      <c r="B271" s="4" t="s">
        <f>=HYPERLINK("https://leilaoonline.net/lote/detalhe/183739", " CAMINHÃO M.BENZ/L 1214, ANO 1991/1991, BRANCA - CARROC. BAÚ C/ MOTOR/GERADOR E ARMARIO, FR119595/121802 - LOC. BONFIM")</f>
      </c>
      <c r="C271" s="4" t="inlineStr">
        <is>
          <t>Não vendido</t>
        </is>
      </c>
      <c r="D271" s="4" t="inlineStr">
        <is>
          <t>43</t>
        </is>
      </c>
      <c r="E271" s="5" t="inlineStr">
        <is>
          <t>61.000,00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=HYPERLINK("https://leilaoonline.net/lote/detalhe/183746", "31069")</f>
      </c>
      <c r="B272" s="4" t="s">
        <f>=HYPERLINK("https://leilaoonline.net/lote/detalhe/183746", "CAMINHÃO SCANIA R113 E 6X4 360, ANO 1995/1995, BRANCA, FR119797 - LOC. BONFIM")</f>
      </c>
      <c r="C272" s="4" t="inlineStr">
        <is>
          <t>Não vendido</t>
        </is>
      </c>
      <c r="D272" s="4" t="inlineStr">
        <is>
          <t>47</t>
        </is>
      </c>
      <c r="E272" s="5" t="inlineStr">
        <is>
          <t>61.000,00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=HYPERLINK("https://leilaoonline.net/lote/detalhe/183738", "31070")</f>
      </c>
      <c r="B273" s="4" t="s">
        <f>=HYPERLINK("https://leilaoonline.net/lote/detalhe/183738", " CAMINHÃO MERCEDES BENZ/L 1214, ANO 1994/1994, BRANCA - CARROC. BAÚ C/MOTOR/GERADOR, MAQ. SOLDA, BEXIGA DE COMPRESSOR, ARMARIO/BANCADA, FR119761 - LOC. BONFIM")</f>
      </c>
      <c r="C273" s="4" t="inlineStr">
        <is>
          <t>Vendido</t>
        </is>
      </c>
      <c r="D273" s="4" t="inlineStr">
        <is>
          <t>65</t>
        </is>
      </c>
      <c r="E273" s="5" t="inlineStr">
        <is>
          <t>85.000,00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=HYPERLINK("https://leilaoonline.net/lote/detalhe/183801", "31071")</f>
      </c>
      <c r="B274" s="4" t="s">
        <f>=HYPERLINK("https://leilaoonline.net/lote/detalhe/183801", " TELAS. - LOC. BONFIM")</f>
      </c>
      <c r="C274" s="4" t="inlineStr">
        <is>
          <t>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2026-06-14T02:43:27.00Z</dcterms:created>
  <dc:creator>Tellks Tecnologia</dc:creator>
  <cp:revision>0</cp:revision>
</cp:coreProperties>
</file>