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4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BRINQUEDOS, LAMBRETA  ANTIGA, FUSCA ANTIGO, TÊNIS e ANTIGUIDADES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11/07/2023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=HYPERLINK("https://leilaoonline.net/lote/detalhe/184953", "000")</f>
      </c>
      <c r="B11" s="4" t="s">
        <f>=HYPERLINK("https://leilaoonline.net/lote/detalhe/184953", " VW / FUSCA L1300 ANO 1968, RELÍQUIA P/ COLECIONADORES, EM FUNCIONAMENTO, DOC. EM ORDEM , APTO PARA PLACA PRETA.")</f>
      </c>
      <c r="C11" s="4" t="inlineStr">
        <is>
          <t>Vendido</t>
        </is>
      </c>
      <c r="D11" s="4" t="inlineStr">
        <is>
          <t>14</t>
        </is>
      </c>
      <c r="E11" s="5" t="inlineStr">
        <is>
          <t>15.000,00</t>
        </is>
      </c>
      <c r="F11" s="4" t="inlineStr">
        <is>
          <t>200.00</t>
        </is>
      </c>
    </row>
    <row collapsed="false" customFormat="false" customHeight="false" hidden="false" ht="12.1" outlineLevel="0" r="12">
      <c r="A12" s="5" t="s">
        <f>=HYPERLINK("https://leilaoonline.net/lote/detalhe/184215", "001")</f>
      </c>
      <c r="B12" s="4" t="s">
        <f>=HYPERLINK("https://leilaoonline.net/lote/detalhe/184215", " [ VÍDEO ] RÉPLICA DE HARLEY DAVIDSON ( MIRIM)  49cc , A GASOLINA , PARTIDA ELÉTRICA, FREIO A DISCO, RODAS DE LIGA LEVE. (EM FUNCIONAMENTO). Acompanha relógio de parede de brinde")</f>
      </c>
      <c r="C12" s="4" t="inlineStr">
        <is>
          <t>Não vendido</t>
        </is>
      </c>
      <c r="D12" s="4" t="inlineStr">
        <is>
          <t>30</t>
        </is>
      </c>
      <c r="E12" s="5" t="inlineStr">
        <is>
          <t>1.930,00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=HYPERLINK("https://leilaoonline.net/lote/detalhe/184554", "002")</f>
      </c>
      <c r="B13" s="4" t="s">
        <f>=HYPERLINK("https://leilaoonline.net/lote/detalhe/184554", " Lambretta Mod L.I ,  placa amarela , Década de 1960, Cor Vermelha Sem Doc. Veic Ornamental, P/ Restauração/ Exposição/ Eventos/ Relíquia P/ Colecionadores. ( No estado) conforme fotos.")</f>
      </c>
      <c r="C13" s="4" t="inlineStr">
        <is>
          <t>Não vendido</t>
        </is>
      </c>
      <c r="D13" s="4" t="inlineStr">
        <is>
          <t>6</t>
        </is>
      </c>
      <c r="E13" s="5" t="inlineStr">
        <is>
          <t>1.500,00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=HYPERLINK("https://leilaoonline.net/lote/detalhe/183856", "003")</f>
      </c>
      <c r="B14" s="4" t="s">
        <f>=HYPERLINK("https://leilaoonline.net/lote/detalhe/183856", " LOTE C 20 UNIDADES DE BONECOS MONSTRO DA ANUIDADE DA ESTRELA,ORIGINAL, DE  ESTOQUE ANTIGO DE ÉPOCA RARIDADE  P COLECIONADORES ( SEM USO, NA EMBALAGEM)")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80,00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=HYPERLINK("https://leilaoonline.net/lote/detalhe/183866", "004")</f>
      </c>
      <c r="B15" s="4" t="s">
        <f>=HYPERLINK("https://leilaoonline.net/lote/detalhe/183866", " LOTE CONTENDO DIVERSOS BRINQUEDOS E PARTES, VÁRIAS MARCAS E MODELOS,  CONFORME FOTOS. (B-01)")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80,00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=HYPERLINK("https://leilaoonline.net/lote/detalhe/182361", "005")</f>
      </c>
      <c r="B16" s="4" t="s">
        <f>=HYPERLINK("https://leilaoonline.net/lote/detalhe/182361", " 20 UNIDADES DE BERMUDAS MASCULINA MARCA POOL, ( SEM USO).")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80,00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=HYPERLINK("https://leilaoonline.net/lote/detalhe/183859", "006")</f>
      </c>
      <c r="B17" s="4" t="s">
        <f>=HYPERLINK("https://leilaoonline.net/lote/detalhe/183859", " LOTE C 20 UNIDADES DE BONECOS MONSTRO DA ANUIDADE DA ESTRELA,ORIGINAL, DE  ESTOQUE ANTIGO DE ÉPOCA RARIDADE  P COLECIONADORES ( SEM USO, NA EMBALAGEM)")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80,00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=HYPERLINK("https://leilaoonline.net/lote/detalhe/183867", "007")</f>
      </c>
      <c r="B18" s="4" t="s">
        <f>=HYPERLINK("https://leilaoonline.net/lote/detalhe/183867", " LOTE CONTENDO DIVERSOS BRINQUEDOS E PARTES, VÁRIAS MARCAS E MODELOS,  CONFORME FOTOS. (B-02)")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80,00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=HYPERLINK("https://leilaoonline.net/lote/detalhe/182412", "008")</f>
      </c>
      <c r="B19" s="4" t="s">
        <f>=HYPERLINK("https://leilaoonline.net/lote/detalhe/182412", "80 tubos de Cola Elmer's vários Tamanhos, cores e modelos")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80,00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=HYPERLINK("https://leilaoonline.net/lote/detalhe/183861", "009")</f>
      </c>
      <c r="B20" s="4" t="s">
        <f>=HYPERLINK("https://leilaoonline.net/lote/detalhe/183861", " LOTE C 20 UNIDADES DE BONECOS MONSTRO DA ANUIDADE DA ESTRELA,ORIGINAL, DE  ESTOQUE ANTIGO DE ÉPOCA RARIDADE  P COLECIONADORES ( SEM USO, NA EMBALAGEM)")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80,00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=HYPERLINK("https://leilaoonline.net/lote/detalhe/183868", "010")</f>
      </c>
      <c r="B21" s="4" t="s">
        <f>=HYPERLINK("https://leilaoonline.net/lote/detalhe/183868", " LOTE CONTENDO DIVERSOS BRINQUEDOS E PARTES, VÁRIAS MARCAS E MODELOS,  CONFORME FOTOS. (B-03)")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80,00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=HYPERLINK("https://leilaoonline.net/lote/detalhe/182373", "011")</f>
      </c>
      <c r="B22" s="4" t="s">
        <f>=HYPERLINK("https://leilaoonline.net/lote/detalhe/182373", " 20 UNIDADES DE BERMUDAS MASCULINA MARCA POOL, ( SEM USO).")</f>
      </c>
      <c r="C22" s="4" t="inlineStr">
        <is>
          <t>Vendido</t>
        </is>
      </c>
      <c r="D22" s="4" t="inlineStr">
        <is>
          <t>2</t>
        </is>
      </c>
      <c r="E22" s="5" t="inlineStr">
        <is>
          <t>160,00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=HYPERLINK("https://leilaoonline.net/lote/detalhe/183858", "012")</f>
      </c>
      <c r="B23" s="4" t="s">
        <f>=HYPERLINK("https://leilaoonline.net/lote/detalhe/183858", " LOTE C 20 UNIDADES DE BONECOS MONSTRO DA ANUIDADE DA ESTRELA,ORIGINAL, DE  ESTOQUE ANTIGO DE ÉPOCA RARIDADE  P COLECIONADORES ( SEM USO, NA EMBALAGEM)")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80,00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=HYPERLINK("https://leilaoonline.net/lote/detalhe/183869", "013")</f>
      </c>
      <c r="B24" s="4" t="s">
        <f>=HYPERLINK("https://leilaoonline.net/lote/detalhe/183869", " LOTE CONTENDO DIVERSOS BRINQUEDOS E PARTES, VÁRIAS MARCAS E MODELOS,  CONFORME FOTOS. (B-04)")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80,00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=HYPERLINK("https://leilaoonline.net/lote/detalhe/182426", "014")</f>
      </c>
      <c r="B25" s="4" t="s">
        <f>=HYPERLINK("https://leilaoonline.net/lote/detalhe/182426", "CAMINHONETE LIMUSINE. DIESEL. ANO 1990. EM FUNCIONAMENTO")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70.000,00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=HYPERLINK("https://leilaoonline.net/lote/detalhe/184556", "015")</f>
      </c>
      <c r="B26" s="4" t="s">
        <f>=HYPERLINK("https://leilaoonline.net/lote/detalhe/184556", " Projeto de Moto Custon , Motor Honda 400cc  Década de 1980,  Sem Doc. Ornamental, P/ Restauração/ Exposição/ Eventos. ( No estado) conforme fotos.")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1.000,00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=HYPERLINK("https://leilaoonline.net/lote/detalhe/183872", "016")</f>
      </c>
      <c r="B27" s="4" t="s">
        <f>=HYPERLINK("https://leilaoonline.net/lote/detalhe/183872", " LOTE CONTENDO DIVERSOS BRINQUEDOS E PARTES, VÁRIAS MARCAS E MODELOS,  CONFORME FOTOS. (B-05)")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80,00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=HYPERLINK("https://leilaoonline.net/lote/detalhe/182366", "017")</f>
      </c>
      <c r="B28" s="4" t="s">
        <f>=HYPERLINK("https://leilaoonline.net/lote/detalhe/182366", " 20 UNIDADES DE BERMUDAS MASCULINA MARCA POOL, ( SEM USO).")</f>
      </c>
      <c r="C28" s="4" t="inlineStr">
        <is>
          <t>Vendido</t>
        </is>
      </c>
      <c r="D28" s="4" t="inlineStr">
        <is>
          <t>2</t>
        </is>
      </c>
      <c r="E28" s="5" t="inlineStr">
        <is>
          <t>160,00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=HYPERLINK("https://leilaoonline.net/lote/detalhe/184555", "018")</f>
      </c>
      <c r="B29" s="4" t="s">
        <f>=HYPERLINK("https://leilaoonline.net/lote/detalhe/184555", " Moto Antiga Russa Marca Minsk 125cc Década de 1980, Cor vermelha Sem Doc. Veic Ornamental, P/ Restauração/ Exposição/ Eventos/ Relíquia P/ Colecionadores. ( No estado) conforme fotos.")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1.000,00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=HYPERLINK("https://leilaoonline.net/lote/detalhe/183871", "019")</f>
      </c>
      <c r="B30" s="4" t="s">
        <f>=HYPERLINK("https://leilaoonline.net/lote/detalhe/183871", " LOTE CONTENDO DIVERSOS BRINQUEDOS E PARTES, VÁRIAS MARCAS E MODELOS,  CONFORME FOTOS. (B-06)")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80,00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=HYPERLINK("https://leilaoonline.net/lote/detalhe/182401", "020")</f>
      </c>
      <c r="B31" s="4" t="s">
        <f>=HYPERLINK("https://leilaoonline.net/lote/detalhe/182401", " LOTE CONTENDO 05 PARES DE CALÇADOS , SENDO BOTINAS, DIVERSAS NUMERAÇÕES, (NOVOS SEM USO).")</f>
      </c>
      <c r="C31" s="4" t="inlineStr">
        <is>
          <t>Vendido</t>
        </is>
      </c>
      <c r="D31" s="4" t="inlineStr">
        <is>
          <t>2</t>
        </is>
      </c>
      <c r="E31" s="5" t="inlineStr">
        <is>
          <t>130,00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=HYPERLINK("https://leilaoonline.net/lote/detalhe/183862", "021")</f>
      </c>
      <c r="B32" s="4" t="s">
        <f>=HYPERLINK("https://leilaoonline.net/lote/detalhe/183862", " LOTE C 20 UNIDADES DE BONECOS MONSTRO DA ANUIDADE DA ESTRELA,ORIGINAL, DE  ESTOQUE ANTIGO DE ÉPOCA RARIDADE  P COLECIONADORES ( SEM USO, NA EMBALAGEM)")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80,00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=HYPERLINK("https://leilaoonline.net/lote/detalhe/183870", "022")</f>
      </c>
      <c r="B33" s="4" t="s">
        <f>=HYPERLINK("https://leilaoonline.net/lote/detalhe/183870", " LOTE CONTENDO DIVERSOS BRINQUEDOS E PARTES, VÁRIAS MARCAS E MODELOS,  CONFORME FOTOS. (B-07)")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80,00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=HYPERLINK("https://leilaoonline.net/lote/detalhe/182410", "023")</f>
      </c>
      <c r="B34" s="4" t="s">
        <f>=HYPERLINK("https://leilaoonline.net/lote/detalhe/182410", " LOTE CONTENDO 10 PARES DE TÊNIS MARCA TOPPER ORIGINAL, DIVERSAS NUMERAÇÕES. (SEM USO, NA CAIXA).")</f>
      </c>
      <c r="C34" s="4" t="inlineStr">
        <is>
          <t>Vendido</t>
        </is>
      </c>
      <c r="D34" s="4" t="inlineStr">
        <is>
          <t>4</t>
        </is>
      </c>
      <c r="E34" s="5" t="inlineStr">
        <is>
          <t>230,00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=HYPERLINK("https://leilaoonline.net/lote/detalhe/183863", "024")</f>
      </c>
      <c r="B35" s="4" t="s">
        <f>=HYPERLINK("https://leilaoonline.net/lote/detalhe/183863", " LOTE C 20 UNIDADES DE BONECOS MONSTRO DA ANUIDADE DA ESTRELA,ORIGINAL, DE  ESTOQUE ANTIGO DE ÉPOCA RARIDADE  P COLECIONADORES ( SEM USO, NA EMBALAGEM)")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80,00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=HYPERLINK("https://leilaoonline.net/lote/detalhe/182411", "026")</f>
      </c>
      <c r="B36" s="4" t="s">
        <f>=HYPERLINK("https://leilaoonline.net/lote/detalhe/182411", " LOTE CONTENDO 10 PARES DE TÊNIS MARCA TOPPER ORIGINAL, DIVERSAS NUMERAÇÕES. (SEM USO, NA CAIXA).")</f>
      </c>
      <c r="C36" s="4" t="inlineStr">
        <is>
          <t>Vendido</t>
        </is>
      </c>
      <c r="D36" s="4" t="inlineStr">
        <is>
          <t>4</t>
        </is>
      </c>
      <c r="E36" s="5" t="inlineStr">
        <is>
          <t>230,00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=HYPERLINK("https://leilaoonline.net/lote/detalhe/183864", "027")</f>
      </c>
      <c r="B37" s="4" t="s">
        <f>=HYPERLINK("https://leilaoonline.net/lote/detalhe/183864", " LOTE C 20 UNIDADES DE BONECOS MONSTRO DA ANUIDADE DA ESTRELA,ORIGINAL, DE  ESTOQUE ANTIGO DE ÉPOCA RARIDADE  P COLECIONADORES ( SEM USO, NA EMBALAGEM)")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80,00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=HYPERLINK("https://leilaoonline.net/lote/detalhe/184172", "028")</f>
      </c>
      <c r="B38" s="4" t="s">
        <f>=HYPERLINK("https://leilaoonline.net/lote/detalhe/184172", " LOTE CONTENDO DIVERSOS BRINQUEDOS E PARTES, VÁRIAS MARCAS E MODELOS,  CONFORME FOTOS. (B-08)")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80,00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=HYPERLINK("https://leilaoonline.net/lote/detalhe/182369", "029")</f>
      </c>
      <c r="B39" s="4" t="s">
        <f>=HYPERLINK("https://leilaoonline.net/lote/detalhe/182369", "25 CAIXINHAS DE LÁPIS DE COR, SENDO 06 LÁPIS CADA, CONFORME FOTOS. ( SEM USO).")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80,00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=HYPERLINK("https://leilaoonline.net/lote/detalhe/183865", "030")</f>
      </c>
      <c r="B40" s="4" t="s">
        <f>=HYPERLINK("https://leilaoonline.net/lote/detalhe/183865", " LOTE C 20 UNIDADES DE BONECOS MONSTRO DA ANUIDADE DA ESTRELA,ORIGINAL, DE  ESTOQUE ANTIGO DE ÉPOCA RARIDADE  P COLECIONADORES ( SEM USO, NA EMBALAGEM)")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80,00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=HYPERLINK("https://leilaoonline.net/lote/detalhe/184169", "031")</f>
      </c>
      <c r="B41" s="4" t="s">
        <f>=HYPERLINK("https://leilaoonline.net/lote/detalhe/184169", " LOTE C/ 100 UNIDADES DE BONECOS  "MONSTRO DA ANUIDADE" DA ESTRELA,ORIGINAL, DE  ESTOQUE ANTIGO DE ÉPOCA RARIDADE  P/ COLECIONADORES ( SEM USO, NA EMBALAGEM).")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490,00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=HYPERLINK("https://leilaoonline.net/lote/detalhe/182413", "032")</f>
      </c>
      <c r="B42" s="4" t="s">
        <f>=HYPERLINK("https://leilaoonline.net/lote/detalhe/182413", "25 CAIXINHAS DE LÁPIS DE COR, SENDO 06 LÁPIS CADA, CONFORME FOTOS. ( SEM USO).")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80,00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=HYPERLINK("https://leilaoonline.net/lote/detalhe/184168", "033")</f>
      </c>
      <c r="B43" s="4" t="s">
        <f>=HYPERLINK("https://leilaoonline.net/lote/detalhe/184168", " LOTE CONTENDO DIVERSOS BRINQUEDOS E PARTES, VÁRIAS MARCAS E MODELOS,  CONFORME FOTOS. (B-09)")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80,00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=HYPERLINK("https://leilaoonline.net/lote/detalhe/184185", "034")</f>
      </c>
      <c r="B44" s="4" t="s">
        <f>=HYPERLINK("https://leilaoonline.net/lote/detalhe/184185", " LOTE CONTENDO 10 PARES DE TÊNIS MARCA TOPPER ORIGINAL, DIVERSAS NUMERAÇÕES. (SEM USO, NA CAIXA).")</f>
      </c>
      <c r="C44" s="4" t="inlineStr">
        <is>
          <t>Não vendido</t>
        </is>
      </c>
      <c r="D44" s="4" t="inlineStr">
        <is>
          <t>3</t>
        </is>
      </c>
      <c r="E44" s="5" t="inlineStr">
        <is>
          <t>180,00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=HYPERLINK("https://leilaoonline.net/lote/detalhe/182414", "035")</f>
      </c>
      <c r="B45" s="4" t="s">
        <f>=HYPERLINK("https://leilaoonline.net/lote/detalhe/182414", "25 CAIXINHAS DE LÁPIS DE COR, SENDO 06 LÁPIS CADA, CONFORME FOTOS. ( SEM USO).")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80,00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=HYPERLINK("https://leilaoonline.net/lote/detalhe/184170", "036")</f>
      </c>
      <c r="B46" s="4" t="s">
        <f>=HYPERLINK("https://leilaoonline.net/lote/detalhe/184170", " LOTE C/ 100 UNIDADES DE BONECOS  "MONSTRO DA ANUIDADE" DA ESTRELA,ORIGINAL, DE  ESTOQUE ANTIGO DE ÉPOCA RARIDADE  P/ COLECIONADORES ( SEM USO, NA EMBALAGEM).")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490,00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=HYPERLINK("https://leilaoonline.net/lote/detalhe/184189", "037")</f>
      </c>
      <c r="B47" s="4" t="s">
        <f>=HYPERLINK("https://leilaoonline.net/lote/detalhe/184189", " LOTE CONTENDO 10 PARES DE TÊNIS MARCA TOPPER ORIGINAL, DIVERSAS NUMERAÇÕES. (SEM USO, NA CAIXA).")</f>
      </c>
      <c r="C47" s="4" t="inlineStr">
        <is>
          <t>Não vendido</t>
        </is>
      </c>
      <c r="D47" s="4" t="inlineStr">
        <is>
          <t>3</t>
        </is>
      </c>
      <c r="E47" s="5" t="inlineStr">
        <is>
          <t>180,00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=HYPERLINK("https://leilaoonline.net/lote/detalhe/182415", "038")</f>
      </c>
      <c r="B48" s="4" t="s">
        <f>=HYPERLINK("https://leilaoonline.net/lote/detalhe/182415", "25 CAIXINHAS DE LÁPIS DE COR, SENDO 06 LÁPIS CADA, CONFORME FOTOS. ( SEM USO).")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80,00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=HYPERLINK("https://leilaoonline.net/lote/detalhe/184178", "039")</f>
      </c>
      <c r="B49" s="4" t="s">
        <f>=HYPERLINK("https://leilaoonline.net/lote/detalhe/184178", " LOTE CONTENDO DIVERSOS BRINQUEDOS E PARTES, VÁRIAS MARCAS E MODELOS,  CONFORME FOTOS. (B-10)")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80,00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=HYPERLINK("https://leilaoonline.net/lote/detalhe/184193", "040")</f>
      </c>
      <c r="B50" s="4" t="s">
        <f>=HYPERLINK("https://leilaoonline.net/lote/detalhe/184193", " LOTE CONTENDO 10 PARES DE TÊNIS MARCA TOPPER ORIGINAL, DIVERSAS NUMERAÇÕES. (SEM USO, NA CAIXA).")</f>
      </c>
      <c r="C50" s="4" t="inlineStr">
        <is>
          <t>Não vendido</t>
        </is>
      </c>
      <c r="D50" s="4" t="inlineStr">
        <is>
          <t>2</t>
        </is>
      </c>
      <c r="E50" s="5" t="inlineStr">
        <is>
          <t>180,00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=HYPERLINK("https://leilaoonline.net/lote/detalhe/182335", "041")</f>
      </c>
      <c r="B51" s="4" t="s">
        <f>=HYPERLINK("https://leilaoonline.net/lote/detalhe/182335", "LOTE CONTENDO 20 CAIXAS DE JOGO PULA SAPINHO ORIGINAL MARCA GULLIVER , ( NA CAIXA E  SEM USO ). BRINQUEDO SENSAÇÃO DA DECADA DE 1990, PARA CRIANÇAS E ADULTOS.")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80,00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=HYPERLINK("https://leilaoonline.net/lote/detalhe/184176", "042")</f>
      </c>
      <c r="B52" s="4" t="s">
        <f>=HYPERLINK("https://leilaoonline.net/lote/detalhe/184176", " LOTE C/ 100 UNIDADES DE BONECOS  "MONSTRO DA ANUIDADE" DA ESTRELA,ORIGINAL, DE  ESTOQUE ANTIGO DE ÉPOCA RARIDADE  P/ COLECIONADORES ( SEM USO, NA EMBALAGEM).")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490,00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=HYPERLINK("https://leilaoonline.net/lote/detalhe/184197", "043")</f>
      </c>
      <c r="B53" s="4" t="s">
        <f>=HYPERLINK("https://leilaoonline.net/lote/detalhe/184197", " LOTE CONTENDO 10 PARES DE TÊNIS MARCA TOPPER ORIGINAL, DIVERSAS NUMERAÇÕES. (SEM USO, NA CAIXA).")</f>
      </c>
      <c r="C53" s="4" t="inlineStr">
        <is>
          <t>Não vendido</t>
        </is>
      </c>
      <c r="D53" s="4" t="inlineStr">
        <is>
          <t>2</t>
        </is>
      </c>
      <c r="E53" s="5" t="inlineStr">
        <is>
          <t>180,00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=HYPERLINK("https://leilaoonline.net/lote/detalhe/182348", "044")</f>
      </c>
      <c r="B54" s="4" t="s">
        <f>=HYPERLINK("https://leilaoonline.net/lote/detalhe/182348", " LOTE C/ 12 UNIDADES DE PORTA RETRATOS DE TIMES FUTEBOL PAULISTA ( SÃO PAULO, PALMEIRAS E SANTOS) EM ALUMÍNIO, PRODUTO OFICIAL LICENCIADO C/ SELO HOLOGRÁFICO DE ORIGINALIDADE, ( SEM USO, NA CAIXA).")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80,00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=HYPERLINK("https://leilaoonline.net/lote/detalhe/184171", "045")</f>
      </c>
      <c r="B55" s="4" t="s">
        <f>=HYPERLINK("https://leilaoonline.net/lote/detalhe/184171", " LOTE CONTENDO DIVERSOS BRINQUEDOS E PARTES, VÁRIAS MARCAS E MODELOS,  CONFORME FOTOS. (B-11)")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80,00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=HYPERLINK("https://leilaoonline.net/lote/detalhe/184186", "046")</f>
      </c>
      <c r="B56" s="4" t="s">
        <f>=HYPERLINK("https://leilaoonline.net/lote/detalhe/184186", " LOTE CONTENDO 10 PARES DE TÊNIS MARCA TOPPER ORIGINAL, DIVERSAS NUMERAÇÕES. (SEM USO, NA CAIXA).")</f>
      </c>
      <c r="C56" s="4" t="inlineStr">
        <is>
          <t>Vendido</t>
        </is>
      </c>
      <c r="D56" s="4" t="inlineStr">
        <is>
          <t>3</t>
        </is>
      </c>
      <c r="E56" s="5" t="inlineStr">
        <is>
          <t>180,00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=HYPERLINK("https://leilaoonline.net/lote/detalhe/182334", "047")</f>
      </c>
      <c r="B57" s="4" t="s">
        <f>=HYPERLINK("https://leilaoonline.net/lote/detalhe/182334", "LOTE CONTENDO 20 CAIXAS DE JOGO PULA SAPINHO ORIGINAL MARCA GULLIVER , ( NA CAIXA E  SEM USO ). BRINQUEDO SENSAÇÃO DA DECADA DE 1990, PARA CRIANÇAS E ADULTOS.")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80,00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=HYPERLINK("https://leilaoonline.net/lote/detalhe/184179", "048")</f>
      </c>
      <c r="B58" s="4" t="s">
        <f>=HYPERLINK("https://leilaoonline.net/lote/detalhe/184179", " LOTE C/ 100 UNIDADES DE BONECOS  "MONSTRO DA ANUIDADE" DA ESTRELA,ORIGINAL, DE  ESTOQUE ANTIGO DE ÉPOCA RARIDADE  P/ COLECIONADORES ( SEM USO, NA EMBALAGEM).")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490,00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=HYPERLINK("https://leilaoonline.net/lote/detalhe/184190", "049")</f>
      </c>
      <c r="B59" s="4" t="s">
        <f>=HYPERLINK("https://leilaoonline.net/lote/detalhe/184190", " LOTE CONTENDO 10 PARES DE TÊNIS MARCA TOPPER ORIGINAL, DIVERSAS NUMERAÇÕES. (SEM USO, NA CAIXA).")</f>
      </c>
      <c r="C59" s="4" t="inlineStr">
        <is>
          <t>Não vendido</t>
        </is>
      </c>
      <c r="D59" s="4" t="inlineStr">
        <is>
          <t>3</t>
        </is>
      </c>
      <c r="E59" s="5" t="inlineStr">
        <is>
          <t>180,00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=HYPERLINK("https://leilaoonline.net/lote/detalhe/182365", "050")</f>
      </c>
      <c r="B60" s="4" t="s">
        <f>=HYPERLINK("https://leilaoonline.net/lote/detalhe/182365", " 50 UNIDADES DE COFRINHOS DE PLÁSTICO INJETADO, SENDO MODELOS: PORQUINHOS, COELHINHOS, BOLINHAS DE FUTEBOL, ( SEM USO).")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80,00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=HYPERLINK("https://leilaoonline.net/lote/detalhe/184194", "051")</f>
      </c>
      <c r="B61" s="4" t="s">
        <f>=HYPERLINK("https://leilaoonline.net/lote/detalhe/184194", " LOTE CONTENDO 10 PARES DE TÊNIS MARCA TOPPER ORIGINAL, DIVERSAS NUMERAÇÕES. (SEM USO, NA CAIXA).")</f>
      </c>
      <c r="C61" s="4" t="inlineStr">
        <is>
          <t>Vendido</t>
        </is>
      </c>
      <c r="D61" s="4" t="inlineStr">
        <is>
          <t>3</t>
        </is>
      </c>
      <c r="E61" s="5" t="inlineStr">
        <is>
          <t>180,00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=HYPERLINK("https://leilaoonline.net/lote/detalhe/182336", "053")</f>
      </c>
      <c r="B62" s="4" t="s">
        <f>=HYPERLINK("https://leilaoonline.net/lote/detalhe/182336", "LOTE CONTENDO 20 CAIXAS DE JOGO PULA SAPINHO ORIGINAL MARCA GULLIVER , ( NA CAIXA E  SEM USO ). BRINQUEDO SENSAÇÃO DA DECADA DE 1990, PARA CRIANÇAS E ADULTOS.")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80,00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=HYPERLINK("https://leilaoonline.net/lote/detalhe/184174", "054")</f>
      </c>
      <c r="B63" s="4" t="s">
        <f>=HYPERLINK("https://leilaoonline.net/lote/detalhe/184174", " LOTE C/ 100 UNIDADES DE BONECOS  "MONSTRO DA ANUIDADE" DA ESTRELA,ORIGINAL, DE  ESTOQUE ANTIGO DE ÉPOCA RARIDADE  P/ COLECIONADORES ( SEM USO, NA EMBALAGEM).")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490,00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=HYPERLINK("https://leilaoonline.net/lote/detalhe/184198", "055")</f>
      </c>
      <c r="B64" s="4" t="s">
        <f>=HYPERLINK("https://leilaoonline.net/lote/detalhe/184198", " LOTE CONTENDO 10 PARES DE TÊNIS MARCA TOPPER ORIGINAL, DIVERSAS NUMERAÇÕES. (SEM USO, NA CAIXA).")</f>
      </c>
      <c r="C64" s="4" t="inlineStr">
        <is>
          <t>Vendido</t>
        </is>
      </c>
      <c r="D64" s="4" t="inlineStr">
        <is>
          <t>3</t>
        </is>
      </c>
      <c r="E64" s="5" t="inlineStr">
        <is>
          <t>180,00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=HYPERLINK("https://leilaoonline.net/lote/detalhe/182341", "056")</f>
      </c>
      <c r="B65" s="4" t="s">
        <f>=HYPERLINK("https://leilaoonline.net/lote/detalhe/182341", " LOTE CONTENDO 10 PARES DE TÊNIS MARCA TOPPER ORIGINAL, DIVERSAS NUMERAÇÕES, (SEM USO).")</f>
      </c>
      <c r="C65" s="4" t="inlineStr">
        <is>
          <t>Vendido</t>
        </is>
      </c>
      <c r="D65" s="4" t="inlineStr">
        <is>
          <t>3</t>
        </is>
      </c>
      <c r="E65" s="5" t="inlineStr">
        <is>
          <t>180,00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=HYPERLINK("https://leilaoonline.net/lote/detalhe/184217", "057")</f>
      </c>
      <c r="B66" s="4" t="s">
        <f>=HYPERLINK("https://leilaoonline.net/lote/detalhe/184217", " Lote contendo 50 unidades de Trenas de Diversas marcas e modelos, conforme fotos.")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80,00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=HYPERLINK("https://leilaoonline.net/lote/detalhe/182333", "059")</f>
      </c>
      <c r="B67" s="4" t="s">
        <f>=HYPERLINK("https://leilaoonline.net/lote/detalhe/182333", "LOTE CONTENDO 20 CAIXAS DE JOGO PULA SAPINHO ORIGINAL MARCA GULLIVER , ( NA CAIXA E  SEM USO ). BRINQUEDO SENSAÇÃO DA DECADA DE 1990, PARA CRIANÇAS E ADULTOS.")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80,00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=HYPERLINK("https://leilaoonline.net/lote/detalhe/184180", "060")</f>
      </c>
      <c r="B68" s="4" t="s">
        <f>=HYPERLINK("https://leilaoonline.net/lote/detalhe/184180", " LOTE C/ 100 UNIDADES DE BONECOS  "MONSTRO DA ANUIDADE" DA ESTRELA,ORIGINAL, DE  ESTOQUE ANTIGO DE ÉPOCA RARIDADE  P/ COLECIONADORES ( SEM USO, NA EMBALAGEM).")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490,00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=HYPERLINK("https://leilaoonline.net/lote/detalhe/184184", "061")</f>
      </c>
      <c r="B69" s="4" t="s">
        <f>=HYPERLINK("https://leilaoonline.net/lote/detalhe/184184", " LOTE CONTENDO 10 PARES DE TÊNIS MARCA TOPPER ORIGINAL, DIVERSAS NUMERAÇÕES, (SEM USO).")</f>
      </c>
      <c r="C69" s="4" t="inlineStr">
        <is>
          <t>Vendido</t>
        </is>
      </c>
      <c r="D69" s="4" t="inlineStr">
        <is>
          <t>3</t>
        </is>
      </c>
      <c r="E69" s="5" t="inlineStr">
        <is>
          <t>180,00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=HYPERLINK("https://leilaoonline.net/lote/detalhe/182349", "062")</f>
      </c>
      <c r="B70" s="4" t="s">
        <f>=HYPERLINK("https://leilaoonline.net/lote/detalhe/182349", " LOTE C/ 12 UNIDADES DE PORTA RETRATOS DE TIMES FUTEBOL PAULISTA ( SÃO PAULO, PALMEIRAS E SANTOS) EM ALUMÍNIO, PRODUTO OFICIAL LICENCIADO C/ SELO HOLOGRÁFICO DE ORIGINALIDADE, ( SEM USO, NA CAIXA).")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80,00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=HYPERLINK("https://leilaoonline.net/lote/detalhe/184188", "063")</f>
      </c>
      <c r="B71" s="4" t="s">
        <f>=HYPERLINK("https://leilaoonline.net/lote/detalhe/184188", " LOTE CONTENDO 10 PARES DE TÊNIS MARCA TOPPER ORIGINAL, DIVERSAS NUMERAÇÕES, (SEM USO).")</f>
      </c>
      <c r="C71" s="4" t="inlineStr">
        <is>
          <t>Vendido</t>
        </is>
      </c>
      <c r="D71" s="4" t="inlineStr">
        <is>
          <t>3</t>
        </is>
      </c>
      <c r="E71" s="5" t="inlineStr">
        <is>
          <t>180,00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=HYPERLINK("https://leilaoonline.net/lote/detalhe/184216", "064")</f>
      </c>
      <c r="B72" s="4" t="s">
        <f>=HYPERLINK("https://leilaoonline.net/lote/detalhe/184216", " Lote contendo 50 unidades de Trenas de Diversas marcas e modelos, conforme fotos.")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80,00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=HYPERLINK("https://leilaoonline.net/lote/detalhe/182416", "065")</f>
      </c>
      <c r="B73" s="4" t="s">
        <f>=HYPERLINK("https://leilaoonline.net/lote/detalhe/182416", "25 CAIXINHAS DE LÁPIS DE COR, SENDO 06 LÁPIS CADA, CONFORME FOTOS. ( SEM USO).")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80,00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=HYPERLINK("https://leilaoonline.net/lote/detalhe/184175", "066")</f>
      </c>
      <c r="B74" s="4" t="s">
        <f>=HYPERLINK("https://leilaoonline.net/lote/detalhe/184175", " LOTE C/ 100 UNIDADES DE BONECOS  "MONSTRO DA ANUIDADE" DA ESTRELA,ORIGINAL, DE  ESTOQUE ANTIGO DE ÉPOCA RARIDADE  P/ COLECIONADORES ( SEM USO, NA EMBALAGEM).")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490,00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=HYPERLINK("https://leilaoonline.net/lote/detalhe/184192", "067")</f>
      </c>
      <c r="B75" s="4" t="s">
        <f>=HYPERLINK("https://leilaoonline.net/lote/detalhe/184192", " LOTE CONTENDO 10 PARES DE TÊNIS MARCA TOPPER ORIGINAL, DIVERSAS NUMERAÇÕES, (SEM USO).")</f>
      </c>
      <c r="C75" s="4" t="inlineStr">
        <is>
          <t>Vendido</t>
        </is>
      </c>
      <c r="D75" s="4" t="inlineStr">
        <is>
          <t>3</t>
        </is>
      </c>
      <c r="E75" s="5" t="inlineStr">
        <is>
          <t>180,00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=HYPERLINK("https://leilaoonline.net/lote/detalhe/182417", "068")</f>
      </c>
      <c r="B76" s="4" t="s">
        <f>=HYPERLINK("https://leilaoonline.net/lote/detalhe/182417", "25 CAIXINHAS DE LÁPIS DE COR, SENDO 06 LÁPIS CADA, CONFORME FOTOS. ( SEM USO).")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80,00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=HYPERLINK("https://leilaoonline.net/lote/detalhe/184196", "069")</f>
      </c>
      <c r="B77" s="4" t="s">
        <f>=HYPERLINK("https://leilaoonline.net/lote/detalhe/184196", " LOTE CONTENDO 10 PARES DE TÊNIS MARCA TOPPER ORIGINAL, DIVERSAS NUMERAÇÕES, (SEM USO).")</f>
      </c>
      <c r="C77" s="4" t="inlineStr">
        <is>
          <t>Vendido</t>
        </is>
      </c>
      <c r="D77" s="4" t="inlineStr">
        <is>
          <t>3</t>
        </is>
      </c>
      <c r="E77" s="5" t="inlineStr">
        <is>
          <t>180,00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=HYPERLINK("https://leilaoonline.net/lote/detalhe/184218", "070")</f>
      </c>
      <c r="B78" s="4" t="s">
        <f>=HYPERLINK("https://leilaoonline.net/lote/detalhe/184218", " Lote contendo 50 unidades de Trenas de Diversas marcas e modelos, conforme fotos.")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80,00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=HYPERLINK("https://leilaoonline.net/lote/detalhe/182368", "071")</f>
      </c>
      <c r="B79" s="4" t="s">
        <f>=HYPERLINK("https://leilaoonline.net/lote/detalhe/182368", " 50 UNIDADES DE COFRINHOS DE PLÁSTICO INJETADO, SENDO MODELOS: PORQUINHOS, COELHINHOS, BOLINHAS DE FUTEBOL, ( SEM USO).")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80,00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=HYPERLINK("https://leilaoonline.net/lote/detalhe/184177", "072")</f>
      </c>
      <c r="B80" s="4" t="s">
        <f>=HYPERLINK("https://leilaoonline.net/lote/detalhe/184177", " LOTE C/ 100 UNIDADES DE BONECOS  "MONSTRO DA ANUIDADE" DA ESTRELA,ORIGINAL, DE  ESTOQUE ANTIGO DE ÉPOCA RARIDADE  P/ COLECIONADORES ( SEM USO, NA EMBALAGEM).")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490,00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=HYPERLINK("https://leilaoonline.net/lote/detalhe/184183", "073")</f>
      </c>
      <c r="B81" s="4" t="s">
        <f>=HYPERLINK("https://leilaoonline.net/lote/detalhe/184183", " LOTE CONTENDO 10 PARES DE TÊNIS MARCA TOPPER ORIGINAL, DIVERSAS NUMERAÇÕES, (SEM USO).")</f>
      </c>
      <c r="C81" s="4" t="inlineStr">
        <is>
          <t>Vendido</t>
        </is>
      </c>
      <c r="D81" s="4" t="inlineStr">
        <is>
          <t>3</t>
        </is>
      </c>
      <c r="E81" s="5" t="inlineStr">
        <is>
          <t>180,00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=HYPERLINK("https://leilaoonline.net/lote/detalhe/182418", "074")</f>
      </c>
      <c r="B82" s="4" t="s">
        <f>=HYPERLINK("https://leilaoonline.net/lote/detalhe/182418", "25 CAIXINHAS DE LÁPIS DE COR, SENDO 06 LÁPIS CADA, CONFORME FOTOS. ( SEM USO).")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80,00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=HYPERLINK("https://leilaoonline.net/lote/detalhe/184219", "075")</f>
      </c>
      <c r="B83" s="4" t="s">
        <f>=HYPERLINK("https://leilaoonline.net/lote/detalhe/184219", " Lote contendo 50 unidades de Trenas de Diversas marcas e modelos, conforme fotos.")</f>
      </c>
      <c r="C83" s="4" t="inlineStr">
        <is>
          <t>Vendido</t>
        </is>
      </c>
      <c r="D83" s="4" t="inlineStr">
        <is>
          <t>1</t>
        </is>
      </c>
      <c r="E83" s="5" t="inlineStr">
        <is>
          <t>80,00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=HYPERLINK("https://leilaoonline.net/lote/detalhe/184793", "076")</f>
      </c>
      <c r="B84" s="4" t="s">
        <f>=HYPERLINK("https://leilaoonline.net/lote/detalhe/184793", " LOTE CONTENDO DIVERSOS BRINQUEDOS E PARTES, VÁRIAS MARCAS E MODELOS,  CONFORME FOTOS. (B-12)")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80,00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=HYPERLINK("https://leilaoonline.net/lote/detalhe/182419", "077")</f>
      </c>
      <c r="B85" s="4" t="s">
        <f>=HYPERLINK("https://leilaoonline.net/lote/detalhe/182419", "25 CAIXINHAS DE LÁPIS DE COR, SENDO 06 LÁPIS CADA, CONFORME FOTOS. ( SEM USO).")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80,00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=HYPERLINK("https://leilaoonline.net/lote/detalhe/184173", "078")</f>
      </c>
      <c r="B86" s="4" t="s">
        <f>=HYPERLINK("https://leilaoonline.net/lote/detalhe/184173", " LOTE C/ 100 UNIDADES DE BONECOS  "MONSTRO DA ANUIDADE" DA ESTRELA,ORIGINAL, DE  ESTOQUE ANTIGO DE ÉPOCA RARIDADE  P/ COLECIONADORES ( SEM USO, NA EMBALAGEM).")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490,00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=HYPERLINK("https://leilaoonline.net/lote/detalhe/184801", "079")</f>
      </c>
      <c r="B87" s="4" t="s">
        <f>=HYPERLINK("https://leilaoonline.net/lote/detalhe/184801", " LOTE CONTENDO DIVERSOS BRINQUEDOS E PARTES, VÁRIAS MARCAS E MODELOS,  CONFORME FOTOS. (B-13)")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80,00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=HYPERLINK("https://leilaoonline.net/lote/detalhe/182420", "080")</f>
      </c>
      <c r="B88" s="4" t="s">
        <f>=HYPERLINK("https://leilaoonline.net/lote/detalhe/182420", "25 CAIXINHAS DE LÁPIS DE COR, SENDO 06 LÁPIS CADA, CONFORME FOTOS. ( SEM USO).")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80,00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=HYPERLINK("https://leilaoonline.net/lote/detalhe/184220", "081")</f>
      </c>
      <c r="B89" s="4" t="s">
        <f>=HYPERLINK("https://leilaoonline.net/lote/detalhe/184220", " Lote contendo 50 unidades de Trenas de Diversas marcas e modelos, conforme fotos.")</f>
      </c>
      <c r="C89" s="4" t="inlineStr">
        <is>
          <t>Vendido</t>
        </is>
      </c>
      <c r="D89" s="4" t="inlineStr">
        <is>
          <t>1</t>
        </is>
      </c>
      <c r="E89" s="5" t="inlineStr">
        <is>
          <t>80,00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=HYPERLINK("https://leilaoonline.net/lote/detalhe/184796", "082")</f>
      </c>
      <c r="B90" s="4" t="s">
        <f>=HYPERLINK("https://leilaoonline.net/lote/detalhe/184796", " LOTE CONTENDO DIVERSOS BRINQUEDOS E PARTES, VÁRIAS MARCAS E MODELOS,  CONFORME FOTOS. (B-14)")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80,00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=HYPERLINK("https://leilaoonline.net/lote/detalhe/182353", "083")</f>
      </c>
      <c r="B91" s="4" t="s">
        <f>=HYPERLINK("https://leilaoonline.net/lote/detalhe/182353", "[ VÍDEO ] 20 BRACELETES DE LUXO / PULSEIRA C/ PUNHO ABERTO EM METAL C/ TEXTURA E CRAVEJADO C/ PEDRARIAS, DIVERSOS TAMANHO E MODELOS, ( SEM USO).")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80,00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=HYPERLINK("https://leilaoonline.net/lote/detalhe/184795", "084")</f>
      </c>
      <c r="B92" s="4" t="s">
        <f>=HYPERLINK("https://leilaoonline.net/lote/detalhe/184795", " LOTE CONTENDO DIVERSOS BRINQUEDOS E PARTES, VÁRIAS MARCAS E MODELOS,  CONFORME FOTOS. (B-15)")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80,00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=HYPERLINK("https://leilaoonline.net/lote/detalhe/182339", "086")</f>
      </c>
      <c r="B93" s="4" t="s">
        <f>=HYPERLINK("https://leilaoonline.net/lote/detalhe/182339", "[ VÍDEO ] LOTE CONTENDO 25 BOLSAS TÉRMICAS ORIGINAIS SADIA PERDIGÃO (sem uso).")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80,00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=HYPERLINK("https://leilaoonline.net/lote/detalhe/184223", "087")</f>
      </c>
      <c r="B94" s="4" t="s">
        <f>=HYPERLINK("https://leilaoonline.net/lote/detalhe/184223", "Lote contendo 50 unidades de Trenas de Diversas marcas e modelos, conforme fotos.")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80,00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=HYPERLINK("https://leilaoonline.net/lote/detalhe/184798", "088")</f>
      </c>
      <c r="B95" s="4" t="s">
        <f>=HYPERLINK("https://leilaoonline.net/lote/detalhe/184798", " LOTE CONTENDO DIVERSOS BRINQUEDOS E PARTES, VÁRIAS MARCAS E MODELOS,  CONFORME FOTOS. (B-16)")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80,00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=HYPERLINK("https://leilaoonline.net/lote/detalhe/182340", "089")</f>
      </c>
      <c r="B96" s="4" t="s">
        <f>=HYPERLINK("https://leilaoonline.net/lote/detalhe/182340", " LOTE CONTENDO 10 PARES DE TÊNIS MARCA TOPPER ORIGINAL, DIVERSAS NUMERAÇÕES, (SEM USO).")</f>
      </c>
      <c r="C96" s="4" t="inlineStr">
        <is>
          <t>Não vendido</t>
        </is>
      </c>
      <c r="D96" s="4" t="inlineStr">
        <is>
          <t>3</t>
        </is>
      </c>
      <c r="E96" s="5" t="inlineStr">
        <is>
          <t>180,00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=HYPERLINK("https://leilaoonline.net/lote/detalhe/184221", "090")</f>
      </c>
      <c r="B97" s="4" t="s">
        <f>=HYPERLINK("https://leilaoonline.net/lote/detalhe/184221", "Lote contendo 50 unidades de Trenas de Diversas marcas e modelos, conforme fotos.")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80,00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=HYPERLINK("https://leilaoonline.net/lote/detalhe/184228", "091")</f>
      </c>
      <c r="B98" s="4" t="s">
        <f>=HYPERLINK("https://leilaoonline.net/lote/detalhe/184228", " LOTE CONTENDO 50 UNIDADES DE  MOSQUETÃO GANCHO OLHAL, VÁRIOS TAMANHOS E MODELOS ,( NO ESTADO), CONFORME FOTOS.")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80,00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=HYPERLINK("https://leilaoonline.net/lote/detalhe/182344", "092")</f>
      </c>
      <c r="B99" s="4" t="s">
        <f>=HYPERLINK("https://leilaoonline.net/lote/detalhe/182344", " LOTE CONTENDO 50  KITS DE  BRINQUEDOS COLECIONAVEIS  ORIGINAL MARCA GULLIVER ,  DIVERSOS MODELOS ( SEM USO ). ESTOQUE ANTIGO, ALGUNS SÃO BEM RAROS, PARA COLECIONADORES.")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80,00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=HYPERLINK("https://leilaoonline.net/lote/detalhe/184187", "093")</f>
      </c>
      <c r="B100" s="4" t="s">
        <f>=HYPERLINK("https://leilaoonline.net/lote/detalhe/184187", " LOTE CONTENDO 10 PARES DE TÊNIS MARCA TOPPER ORIGINAL, DIVERSAS NUMERAÇÕES, (SEM USO).")</f>
      </c>
      <c r="C100" s="4" t="inlineStr">
        <is>
          <t>Vendido</t>
        </is>
      </c>
      <c r="D100" s="4" t="inlineStr">
        <is>
          <t>4</t>
        </is>
      </c>
      <c r="E100" s="5" t="inlineStr">
        <is>
          <t>230,00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=HYPERLINK("https://leilaoonline.net/lote/detalhe/184225", "094")</f>
      </c>
      <c r="B101" s="4" t="s">
        <f>=HYPERLINK("https://leilaoonline.net/lote/detalhe/184225", "Lote contendo 50 unidades de Trenas de Diversas marcas e modelos, conforme fotos.")</f>
      </c>
      <c r="C101" s="4" t="inlineStr">
        <is>
          <t>Vendido</t>
        </is>
      </c>
      <c r="D101" s="4" t="inlineStr">
        <is>
          <t>1</t>
        </is>
      </c>
      <c r="E101" s="5" t="inlineStr">
        <is>
          <t>80,00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=HYPERLINK("https://leilaoonline.net/lote/detalhe/182332", "095")</f>
      </c>
      <c r="B102" s="4" t="s">
        <f>=HYPERLINK("https://leilaoonline.net/lote/detalhe/182332", " 01 Saco de 25kg de metalicato de sódio. (embalagem aberta).")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80,00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=HYPERLINK("https://leilaoonline.net/lote/detalhe/184191", "096")</f>
      </c>
      <c r="B103" s="4" t="s">
        <f>=HYPERLINK("https://leilaoonline.net/lote/detalhe/184191", " LOTE CONTENDO 10 PARES DE TÊNIS MARCA TOPPER ORIGINAL, DIVERSAS NUMERAÇÕES, (SEM USO).")</f>
      </c>
      <c r="C103" s="4" t="inlineStr">
        <is>
          <t>Vendido</t>
        </is>
      </c>
      <c r="D103" s="4" t="inlineStr">
        <is>
          <t>4</t>
        </is>
      </c>
      <c r="E103" s="5" t="inlineStr">
        <is>
          <t>230,00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=HYPERLINK("https://leilaoonline.net/lote/detalhe/184224", "097")</f>
      </c>
      <c r="B104" s="4" t="s">
        <f>=HYPERLINK("https://leilaoonline.net/lote/detalhe/184224", "Lote contendo 50 unidades de Trenas de Diversas marcas e modelos, conforme fotos.")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80,00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=HYPERLINK("https://leilaoonline.net/lote/detalhe/182421", "098")</f>
      </c>
      <c r="B105" s="4" t="s">
        <f>=HYPERLINK("https://leilaoonline.net/lote/detalhe/182421", "[ VÍDEO ] LOTE CONTENDO 25 BOLSAS TÉRMICAS ORIGINAIS SADIA PERDIGÃO (sem uso).")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80,00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=HYPERLINK("https://leilaoonline.net/lote/detalhe/184195", "099")</f>
      </c>
      <c r="B106" s="4" t="s">
        <f>=HYPERLINK("https://leilaoonline.net/lote/detalhe/184195", " LOTE CONTENDO 10 PARES DE TÊNIS MARCA TOPPER ORIGINAL, DIVERSAS NUMERAÇÕES, (SEM USO).")</f>
      </c>
      <c r="C106" s="4" t="inlineStr">
        <is>
          <t>Vendido</t>
        </is>
      </c>
      <c r="D106" s="4" t="inlineStr">
        <is>
          <t>4</t>
        </is>
      </c>
      <c r="E106" s="5" t="inlineStr">
        <is>
          <t>230,00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=HYPERLINK("https://leilaoonline.net/lote/detalhe/184222", "100")</f>
      </c>
      <c r="B107" s="4" t="s">
        <f>=HYPERLINK("https://leilaoonline.net/lote/detalhe/184222", "Lote contendo 50 unidades de Trenas de Diversas marcas e modelos, conforme fotos.")</f>
      </c>
      <c r="C107" s="4" t="inlineStr">
        <is>
          <t>Vendido</t>
        </is>
      </c>
      <c r="D107" s="4" t="inlineStr">
        <is>
          <t>1</t>
        </is>
      </c>
      <c r="E107" s="5" t="inlineStr">
        <is>
          <t>80,00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=HYPERLINK("https://leilaoonline.net/lote/detalhe/182345", "101")</f>
      </c>
      <c r="B108" s="4" t="s">
        <f>=HYPERLINK("https://leilaoonline.net/lote/detalhe/182345", " LOTE CONTENDO 50  KITS DE  BRINQUEDOS COLECIONAVEIS  ORIGINAL MARCA GULLIVER ,  DIVERSOS MODELOS ( SEM USO ). ESTOQUE ANTIGO, ALGUNS SÃO BEM RAROS, PARA COLECIONADORES.")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80,00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=HYPERLINK("https://leilaoonline.net/lote/detalhe/184226", "102")</f>
      </c>
      <c r="B109" s="4" t="s">
        <f>=HYPERLINK("https://leilaoonline.net/lote/detalhe/184226", " LOTE CONTENDO 50 UNIDADES DE  MOSQUETÃO GANCHO OLHAL, VÁRIOS TAMANHOS E MODELOS ,( NO ESTADO), CONFORME FOTOS.")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80,00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=HYPERLINK("https://leilaoonline.net/lote/detalhe/183860", "103")</f>
      </c>
      <c r="B110" s="4" t="s">
        <f>=HYPERLINK("https://leilaoonline.net/lote/detalhe/183860", " LOTE C 20 UNIDADES DE BONECOS MONSTRO DA ANUIDADE DA ESTRELA,ORIGINAL, DE  ESTOQUE ANTIGO DE ÉPOCA RARIDADE  P COLECIONADORES ( SEM USO, NA EMBALAGEM)")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80,00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=HYPERLINK("https://leilaoonline.net/lote/detalhe/182359", "104")</f>
      </c>
      <c r="B111" s="4" t="s">
        <f>=HYPERLINK("https://leilaoonline.net/lote/detalhe/182359", "LOTE CONTENDO 05 JOGOS DE TAPETES COMPLETOS PARA VEÍCULOS DIVERSAS MARCAS; HONDA, GM, VW, CITROEN, GM, FORD e OUTROS.  LACRADOS NO PLÁSTICO.( SEM USO).")</f>
      </c>
      <c r="C111" s="4" t="inlineStr">
        <is>
          <t>Lote retirado</t>
        </is>
      </c>
      <c r="D111" s="4" t="inlineStr">
        <is>
          <t>1</t>
        </is>
      </c>
      <c r="E111" s="5" t="inlineStr">
        <is>
          <t>80,00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=HYPERLINK("https://leilaoonline.net/lote/detalhe/184797", "105")</f>
      </c>
      <c r="B112" s="4" t="s">
        <f>=HYPERLINK("https://leilaoonline.net/lote/detalhe/184797", " LOTE CONTENDO DIVERSOS BRINQUEDOS E PARTES, VÁRIAS MARCAS E MODELOS,  CONFORME FOTOS. (B-17)")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80,00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=HYPERLINK("https://leilaoonline.net/lote/detalhe/182354", "107")</f>
      </c>
      <c r="B113" s="4" t="s">
        <f>=HYPERLINK("https://leilaoonline.net/lote/detalhe/182354", "[ VÍDEO ] LOTE ÚNICO, CONTENDO 01 PALETE C/ DIVERSAS LATAS DE TINTAS, GALÕES, BALDES, SOLVENTES, DIVERSAS CAIXAS C/ SPRAY, ADESIVOS, E OUTRAS SOBRAS, ITENS,  DIVERSOS.( NO ESTADO).")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80,00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=HYPERLINK("https://leilaoonline.net/lote/detalhe/184229", "108")</f>
      </c>
      <c r="B114" s="4" t="s">
        <f>=HYPERLINK("https://leilaoonline.net/lote/detalhe/184229", " LOTE CONTENDO 50 UNIDADES DE  MOSQUETÃO GANCHO OLHAL, VÁRIOS TAMANHOS E MODELOS ,( NO ESTADO), CONFORME FOTOS.")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80,00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=HYPERLINK("https://leilaoonline.net/lote/detalhe/184167", "109")</f>
      </c>
      <c r="B115" s="4" t="s">
        <f>=HYPERLINK("https://leilaoonline.net/lote/detalhe/184167", " LOTE C/ 100 UNIDADES DE BONECOS  "MONSTRO DA ANUIDADE" DA ESTRELA,ORIGINAL, DE  ESTOQUE ANTIGO DE ÉPOCA RARIDADE  P/ COLECIONADORES ( SEM USO, NA EMBALAGEM).")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490,00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=HYPERLINK("https://leilaoonline.net/lote/detalhe/182422", "110")</f>
      </c>
      <c r="B116" s="4" t="s">
        <f>=HYPERLINK("https://leilaoonline.net/lote/detalhe/182422", "[ VÍDEO ] LOTE CONTENDO 25 BOLSAS TÉRMICAS ORIGINAIS SADIA PERDIGÃO (sem uso).")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80,00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=HYPERLINK("https://leilaoonline.net/lote/detalhe/184231", "111")</f>
      </c>
      <c r="B117" s="4" t="s">
        <f>=HYPERLINK("https://leilaoonline.net/lote/detalhe/184231", " LOTE CONTENDO 50 UNIDADES DE  MOSQUETÃO GANCHO OLHAL, VÁRIOS TAMANHOS E MODELOS ,( NO ESTADO), CONFORME FOTOS.")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80,00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=HYPERLINK("https://leilaoonline.net/lote/detalhe/183857", "112")</f>
      </c>
      <c r="B118" s="4" t="s">
        <f>=HYPERLINK("https://leilaoonline.net/lote/detalhe/183857", " LOTE C 20 UNIDADES DE BONECOS MONSTRO DA ANUIDADE DA ESTRELA,ORIGINAL, DE  ESTOQUE ANTIGO DE ÉPOCA RARIDADE  P COLECIONADORES ( SEM USO, NA EMBALAGEM)")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80,00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=HYPERLINK("https://leilaoonline.net/lote/detalhe/182351", "113")</f>
      </c>
      <c r="B119" s="4" t="s">
        <f>=HYPERLINK("https://leilaoonline.net/lote/detalhe/182351", "[ VÍDEO ] 20 BRACELETES DE LUXO / PULSEIRA C/ PUNHO ABERTO EM METAL C/ TEXTURA E CRAVEJADO C/ PEDRARIAS, DIVERSOS TAMANHO E MODELOS, ( SEM USO).")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80,00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=HYPERLINK("https://leilaoonline.net/lote/detalhe/184227", "114")</f>
      </c>
      <c r="B120" s="4" t="s">
        <f>=HYPERLINK("https://leilaoonline.net/lote/detalhe/184227", " LOTE CONTENDO 50 UNIDADES DE  MOSQUETÃO GANCHO OLHAL, VÁRIOS TAMANHOS E MODELOS ,( NO ESTADO), CONFORME FOTOS.")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80,00</t>
        </is>
      </c>
      <c r="F120" s="4" t="inlineStr">
        <is>
          <t>50.00</t>
        </is>
      </c>
    </row>
    <row collapsed="false" customFormat="false" customHeight="false" hidden="false" ht="12.1" outlineLevel="0" r="121">
      <c r="A121" s="5" t="s">
        <f>=HYPERLINK("https://leilaoonline.net/lote/detalhe/184800", "115")</f>
      </c>
      <c r="B121" s="4" t="s">
        <f>=HYPERLINK("https://leilaoonline.net/lote/detalhe/184800", " LOTE CONTENDO DIVERSOS BRINQUEDOS E PARTES, VÁRIAS MARCAS E MODELOS,  CONFORME FOTOS. (B-18).")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80,00</t>
        </is>
      </c>
      <c r="F121" s="4" t="inlineStr">
        <is>
          <t>50.00</t>
        </is>
      </c>
    </row>
    <row collapsed="false" customFormat="false" customHeight="false" hidden="false" ht="12.1" outlineLevel="0" r="122">
      <c r="A122" s="5" t="s">
        <f>=HYPERLINK("https://leilaoonline.net/lote/detalhe/182346", "116")</f>
      </c>
      <c r="B122" s="4" t="s">
        <f>=HYPERLINK("https://leilaoonline.net/lote/detalhe/182346", " LOTE CONTENDO 50  KITS DE  BRINQUEDOS COLECIONAVEIS  ORIGINAL MARCA GULLIVER ,  DIVERSOS MODELOS ( SEM USO ). ESTOQUE ANTIGO, ALGUNS SÃO BEM RAROS, PARA COLECIONADORES.")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80,00</t>
        </is>
      </c>
      <c r="F122" s="4" t="inlineStr">
        <is>
          <t>50.00</t>
        </is>
      </c>
    </row>
    <row collapsed="false" customFormat="false" customHeight="false" hidden="false" ht="12.1" outlineLevel="0" r="123">
      <c r="A123" s="5" t="s">
        <f>=HYPERLINK("https://leilaoonline.net/lote/detalhe/184230", "117")</f>
      </c>
      <c r="B123" s="4" t="s">
        <f>=HYPERLINK("https://leilaoonline.net/lote/detalhe/184230", " LOTE CONTENDO 50 UNIDADES DE  MOSQUETÃO GANCHO OLHAL, VÁRIOS TAMANHOS E MODELOS ,( NO ESTADO), CONFORME FOTOS.")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80,00</t>
        </is>
      </c>
      <c r="F123" s="4" t="inlineStr">
        <is>
          <t>50.00</t>
        </is>
      </c>
    </row>
    <row collapsed="false" customFormat="false" customHeight="false" hidden="false" ht="12.1" outlineLevel="0" r="124">
      <c r="A124" s="5" t="s">
        <f>=HYPERLINK("https://leilaoonline.net/lote/detalhe/184799", "118")</f>
      </c>
      <c r="B124" s="4" t="s">
        <f>=HYPERLINK("https://leilaoonline.net/lote/detalhe/184799", " LOTE CONTENDO DIVERSOS BRINQUEDOS E PARTES, VÁRIAS MARCAS E MODELOS,  CONFORME FOTOS. (B-19).")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80,00</t>
        </is>
      </c>
      <c r="F124" s="4" t="inlineStr">
        <is>
          <t>50.00</t>
        </is>
      </c>
    </row>
    <row collapsed="false" customFormat="false" customHeight="false" hidden="false" ht="12.1" outlineLevel="0" r="125">
      <c r="A125" s="5" t="s">
        <f>=HYPERLINK("https://leilaoonline.net/lote/detalhe/182423", "119")</f>
      </c>
      <c r="B125" s="4" t="s">
        <f>=HYPERLINK("https://leilaoonline.net/lote/detalhe/182423", "[ VÍDEO ] LOTE CONTENDO 25 BOLSAS TÉRMICAS ORIGINAIS SADIA PERDIGÃO (sem uso).")</f>
      </c>
      <c r="C125" s="4" t="inlineStr">
        <is>
          <t>Vendido</t>
        </is>
      </c>
      <c r="D125" s="4" t="inlineStr">
        <is>
          <t>1</t>
        </is>
      </c>
      <c r="E125" s="5" t="inlineStr">
        <is>
          <t>80,00</t>
        </is>
      </c>
      <c r="F125" s="4" t="inlineStr">
        <is>
          <t>50.00</t>
        </is>
      </c>
    </row>
    <row collapsed="false" customFormat="false" customHeight="false" hidden="false" ht="12.1" outlineLevel="0" r="126">
      <c r="A126" s="5" t="s">
        <f>=HYPERLINK("https://leilaoonline.net/lote/detalhe/184813", "120")</f>
      </c>
      <c r="B126" s="4" t="s">
        <f>=HYPERLINK("https://leilaoonline.net/lote/detalhe/184813", " LOTE CONTENDO 10 PARES DE TÊNIS MARCA TOPPER ORIGINAL, DIVERSAS NUMERAÇÕES, (SEM USO).")</f>
      </c>
      <c r="C126" s="4" t="inlineStr">
        <is>
          <t>Vendido</t>
        </is>
      </c>
      <c r="D126" s="4" t="inlineStr">
        <is>
          <t>5</t>
        </is>
      </c>
      <c r="E126" s="5" t="inlineStr">
        <is>
          <t>280,00</t>
        </is>
      </c>
      <c r="F126" s="4" t="inlineStr">
        <is>
          <t>50.00</t>
        </is>
      </c>
    </row>
    <row collapsed="false" customFormat="false" customHeight="false" hidden="false" ht="12.1" outlineLevel="0" r="127">
      <c r="A127" s="5" t="s">
        <f>=HYPERLINK("https://leilaoonline.net/lote/detalhe/184950", "121")</f>
      </c>
      <c r="B127" s="4" t="s">
        <f>=HYPERLINK("https://leilaoonline.net/lote/detalhe/184950", " Geladeira Frigidaire 1943. Funcionando.")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2.000,00</t>
        </is>
      </c>
      <c r="F127" s="4" t="inlineStr">
        <is>
          <t>250.00</t>
        </is>
      </c>
    </row>
    <row collapsed="false" customFormat="false" customHeight="false" hidden="false" ht="12.1" outlineLevel="0" r="128">
      <c r="A128" s="5" t="s">
        <f>=HYPERLINK("https://leilaoonline.net/lote/detalhe/182338", "122")</f>
      </c>
      <c r="B128" s="4" t="s">
        <f>=HYPERLINK("https://leilaoonline.net/lote/detalhe/182338", " LOTE CONTENDO 50  KITS DE  BRINQUEDOS COLECIONAVEIS  ORIGINAL MARCA GULLIVER ,  DIVERSOS MODELOS ( SEM USO ). ESTOQUE ANTIGO, ALGUNS SÃO BEM RAROS, PARA COLECIONADORES.")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80,00</t>
        </is>
      </c>
      <c r="F128" s="4" t="inlineStr">
        <is>
          <t>50.00</t>
        </is>
      </c>
    </row>
    <row collapsed="false" customFormat="false" customHeight="false" hidden="false" ht="12.1" outlineLevel="0" r="129">
      <c r="A129" s="5" t="s">
        <f>=HYPERLINK("https://leilaoonline.net/lote/detalhe/184802", "123")</f>
      </c>
      <c r="B129" s="4" t="s">
        <f>=HYPERLINK("https://leilaoonline.net/lote/detalhe/184802", " LOTE CONTENDO DIVERSOS BRINQUEDOS E PARTES, VÁRIAS MARCAS E MODELOS,  CONFORME FOTOS. (B-20).")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80,00</t>
        </is>
      </c>
      <c r="F129" s="4" t="inlineStr">
        <is>
          <t>50.00</t>
        </is>
      </c>
    </row>
    <row collapsed="false" customFormat="false" customHeight="false" hidden="false" ht="12.1" outlineLevel="0" r="130">
      <c r="A130" s="5" t="s">
        <f>=HYPERLINK("https://leilaoonline.net/lote/detalhe/184811", "124")</f>
      </c>
      <c r="B130" s="4" t="s">
        <f>=HYPERLINK("https://leilaoonline.net/lote/detalhe/184811", " LOTE CONTENDO 10 PARES DE TÊNIS MARCA TOPPER ORIGINAL, DIVERSAS NUMERAÇÕES, (SEM USO).")</f>
      </c>
      <c r="C130" s="4" t="inlineStr">
        <is>
          <t>Vendido</t>
        </is>
      </c>
      <c r="D130" s="4" t="inlineStr">
        <is>
          <t>4</t>
        </is>
      </c>
      <c r="E130" s="5" t="inlineStr">
        <is>
          <t>230,00</t>
        </is>
      </c>
      <c r="F130" s="4" t="inlineStr">
        <is>
          <t>50.00</t>
        </is>
      </c>
    </row>
    <row collapsed="false" customFormat="false" customHeight="false" hidden="false" ht="12.1" outlineLevel="0" r="131">
      <c r="A131" s="5" t="s">
        <f>=HYPERLINK("https://leilaoonline.net/lote/detalhe/182390", "125")</f>
      </c>
      <c r="B131" s="4" t="s">
        <f>=HYPERLINK("https://leilaoonline.net/lote/detalhe/182390", " LOTE C/ 50 UNIDADES DE GARRAFAS DE ÁGUA C/ TAMPA , PARA GELADEIRA CAPACIDADE 2 LITROS, DIVERSAS CORES, ( SEM USO) CONFORME FOTOS.")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250,00</t>
        </is>
      </c>
      <c r="F131" s="4" t="inlineStr">
        <is>
          <t>50.00</t>
        </is>
      </c>
    </row>
    <row collapsed="false" customFormat="false" customHeight="false" hidden="false" ht="12.1" outlineLevel="0" r="132">
      <c r="A132" s="5" t="s">
        <f>=HYPERLINK("https://leilaoonline.net/lote/detalhe/184803", "126")</f>
      </c>
      <c r="B132" s="4" t="s">
        <f>=HYPERLINK("https://leilaoonline.net/lote/detalhe/184803", " LOTE CONTENDO DIVERSOS BRINQUEDOS E PARTES, VÁRIAS MARCAS E MODELOS,  CONFORME FOTOS. (B-21).")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80,00</t>
        </is>
      </c>
      <c r="F132" s="4" t="inlineStr">
        <is>
          <t>50.00</t>
        </is>
      </c>
    </row>
    <row collapsed="false" customFormat="false" customHeight="false" hidden="false" ht="12.1" outlineLevel="0" r="133">
      <c r="A133" s="5" t="s">
        <f>=HYPERLINK("https://leilaoonline.net/lote/detalhe/184809", "127")</f>
      </c>
      <c r="B133" s="4" t="s">
        <f>=HYPERLINK("https://leilaoonline.net/lote/detalhe/184809", " LOTE CONTENDO 10 PARES DE TÊNIS MARCA TOPPER ORIGINAL, DIVERSAS NUMERAÇÕES, (SEM USO).")</f>
      </c>
      <c r="C133" s="4" t="inlineStr">
        <is>
          <t>Vendido</t>
        </is>
      </c>
      <c r="D133" s="4" t="inlineStr">
        <is>
          <t>3</t>
        </is>
      </c>
      <c r="E133" s="5" t="inlineStr">
        <is>
          <t>180,00</t>
        </is>
      </c>
      <c r="F133" s="4" t="inlineStr">
        <is>
          <t>50.00</t>
        </is>
      </c>
    </row>
    <row collapsed="false" customFormat="false" customHeight="false" hidden="false" ht="12.1" outlineLevel="0" r="134">
      <c r="A134" s="5" t="s">
        <f>=HYPERLINK("https://leilaoonline.net/lote/detalhe/182424", "128")</f>
      </c>
      <c r="B134" s="4" t="s">
        <f>=HYPERLINK("https://leilaoonline.net/lote/detalhe/182424", "[ VÍDEO ] LOTE CONTENDO 25 BOLSAS TÉRMICAS ORIGINAIS SADIA PERDIGÃO (sem uso).")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80,00</t>
        </is>
      </c>
      <c r="F134" s="4" t="inlineStr">
        <is>
          <t>50.00</t>
        </is>
      </c>
    </row>
    <row collapsed="false" customFormat="false" customHeight="false" hidden="false" ht="12.1" outlineLevel="0" r="135">
      <c r="A135" s="5" t="s">
        <f>=HYPERLINK("https://leilaoonline.net/lote/detalhe/184804", "129")</f>
      </c>
      <c r="B135" s="4" t="s">
        <f>=HYPERLINK("https://leilaoonline.net/lote/detalhe/184804", " LOTE CONTENDO DIVERSOS BRINQUEDOS E PARTES, VÁRIAS MARCAS E MODELOS,  CONFORME FOTOS. (B-22).")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80,00</t>
        </is>
      </c>
      <c r="F135" s="4" t="inlineStr">
        <is>
          <t>50.00</t>
        </is>
      </c>
    </row>
    <row collapsed="false" customFormat="false" customHeight="false" hidden="false" ht="12.1" outlineLevel="0" r="136">
      <c r="A136" s="5" t="s">
        <f>=HYPERLINK("https://leilaoonline.net/lote/detalhe/184807", "130")</f>
      </c>
      <c r="B136" s="4" t="s">
        <f>=HYPERLINK("https://leilaoonline.net/lote/detalhe/184807", " LOTE CONTENDO 10 PARES DE TÊNIS MARCA TOPPER ORIGINAL, DIVERSAS NUMERAÇÕES, (SEM USO).")</f>
      </c>
      <c r="C136" s="4" t="inlineStr">
        <is>
          <t>Vendido</t>
        </is>
      </c>
      <c r="D136" s="4" t="inlineStr">
        <is>
          <t>4</t>
        </is>
      </c>
      <c r="E136" s="5" t="inlineStr">
        <is>
          <t>230,00</t>
        </is>
      </c>
      <c r="F136" s="4" t="inlineStr">
        <is>
          <t>50.00</t>
        </is>
      </c>
    </row>
    <row collapsed="false" customFormat="false" customHeight="false" hidden="false" ht="12.1" outlineLevel="0" r="137">
      <c r="A137" s="5" t="s">
        <f>=HYPERLINK("https://leilaoonline.net/lote/detalhe/182343", "131")</f>
      </c>
      <c r="B137" s="4" t="s">
        <f>=HYPERLINK("https://leilaoonline.net/lote/detalhe/182343", " LOTE C/ 12 UNIDADES DE PORTA RETRATOS DE TIMES FUTEBOL PAULISTA ( SÃO PAULO, PALMEIRAS E SANTOS) EM ALUMÍNIO, PRODUTO OFICIAL LICENCIADO C/ SELO HOLOGRÁFICO DE ORIGINALIDADE, ( SEM USO, NA CAIXA).")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80,00</t>
        </is>
      </c>
      <c r="F137" s="4" t="inlineStr">
        <is>
          <t>50.00</t>
        </is>
      </c>
    </row>
    <row collapsed="false" customFormat="false" customHeight="false" hidden="false" ht="12.1" outlineLevel="0" r="138">
      <c r="A138" s="5" t="s">
        <f>=HYPERLINK("https://leilaoonline.net/lote/detalhe/184794", "132")</f>
      </c>
      <c r="B138" s="4" t="s">
        <f>=HYPERLINK("https://leilaoonline.net/lote/detalhe/184794", " LOTE COLEÇÃO DE CANETAS ANTIGAS, APROX. 500 UNIDADES, VÁRIAS MARCAS,  MODELOS E ÉPOCAS.")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80,00</t>
        </is>
      </c>
      <c r="F138" s="4" t="inlineStr">
        <is>
          <t>50.00</t>
        </is>
      </c>
    </row>
    <row collapsed="false" customFormat="false" customHeight="false" hidden="false" ht="12.1" outlineLevel="0" r="139">
      <c r="A139" s="5" t="s">
        <f>=HYPERLINK("https://leilaoonline.net/lote/detalhe/184805", "133")</f>
      </c>
      <c r="B139" s="4" t="s">
        <f>=HYPERLINK("https://leilaoonline.net/lote/detalhe/184805", " LOTE CONTENDO 10 PARES DE TÊNIS MARCA TOPPER ORIGINAL, DIVERSAS NUMERAÇÕES, (SEM USO).")</f>
      </c>
      <c r="C139" s="4" t="inlineStr">
        <is>
          <t>Vendido</t>
        </is>
      </c>
      <c r="D139" s="4" t="inlineStr">
        <is>
          <t>4</t>
        </is>
      </c>
      <c r="E139" s="5" t="inlineStr">
        <is>
          <t>230,00</t>
        </is>
      </c>
      <c r="F139" s="4" t="inlineStr">
        <is>
          <t>50.00</t>
        </is>
      </c>
    </row>
    <row collapsed="false" customFormat="false" customHeight="false" hidden="false" ht="12.1" outlineLevel="0" r="140">
      <c r="A140" s="5" t="s">
        <f>=HYPERLINK("https://leilaoonline.net/lote/detalhe/182402", "134")</f>
      </c>
      <c r="B140" s="4" t="s">
        <f>=HYPERLINK("https://leilaoonline.net/lote/detalhe/182402", " PALETE C/ DIVERSOS ROLOS DE MANGUEIRAS (NO ESTADO)")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80,00</t>
        </is>
      </c>
      <c r="F140" s="4" t="inlineStr">
        <is>
          <t>50.00</t>
        </is>
      </c>
    </row>
    <row collapsed="false" customFormat="false" customHeight="false" hidden="false" ht="12.1" outlineLevel="0" r="141">
      <c r="A141" s="5" t="s">
        <f>=HYPERLINK("https://leilaoonline.net/lote/detalhe/184951", "135")</f>
      </c>
      <c r="B141" s="4" t="s">
        <f>=HYPERLINK("https://leilaoonline.net/lote/detalhe/184951", " LOTE CONTENDO 09 BONECOS GRANDES , VÁRIOS PERSONAGENS,  ( NA CAIXA, SEM USO).")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80,00</t>
        </is>
      </c>
      <c r="F141" s="4" t="inlineStr">
        <is>
          <t>50.00</t>
        </is>
      </c>
    </row>
    <row collapsed="false" customFormat="false" customHeight="false" hidden="false" ht="12.1" outlineLevel="0" r="142">
      <c r="A142" s="5" t="s">
        <f>=HYPERLINK("https://leilaoonline.net/lote/detalhe/185085", "136")</f>
      </c>
      <c r="B142" s="4" t="s">
        <f>=HYPERLINK("https://leilaoonline.net/lote/detalhe/185085", "LOTE CONTENDO 100 CÉDULAS DE DINHEIRO ANTIGO ORIGINAL, DE VÁRIOS VALORES E ÉPOCAS,  EM EXCELENTE ESTADO DE CONSERVAÇÃO, RARIDADE PARA COLECIONADORES.")</f>
      </c>
      <c r="C142" s="4" t="inlineStr">
        <is>
          <t>Vendido</t>
        </is>
      </c>
      <c r="D142" s="4" t="inlineStr">
        <is>
          <t>1</t>
        </is>
      </c>
      <c r="E142" s="5" t="inlineStr">
        <is>
          <t>80,00</t>
        </is>
      </c>
      <c r="F142" s="4" t="inlineStr">
        <is>
          <t>50.00</t>
        </is>
      </c>
    </row>
    <row collapsed="false" customFormat="false" customHeight="false" hidden="false" ht="12.1" outlineLevel="0" r="143">
      <c r="A143" s="5" t="s">
        <f>=HYPERLINK("https://leilaoonline.net/lote/detalhe/182378", "137")</f>
      </c>
      <c r="B143" s="4" t="s">
        <f>=HYPERLINK("https://leilaoonline.net/lote/detalhe/182378", " 02 PRATELEIRAS TIPO COLMÉIA, MEDINDO 2,10 X 0,64, CONFORME FOTOS.")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80,00</t>
        </is>
      </c>
      <c r="F143" s="4" t="inlineStr">
        <is>
          <t>50.00</t>
        </is>
      </c>
    </row>
    <row collapsed="false" customFormat="false" customHeight="false" hidden="false" ht="12.1" outlineLevel="0" r="144">
      <c r="A144" s="5" t="s">
        <f>=HYPERLINK("https://leilaoonline.net/lote/detalhe/184814", "138")</f>
      </c>
      <c r="B144" s="4" t="s">
        <f>=HYPERLINK("https://leilaoonline.net/lote/detalhe/184814", " LOTE CONTENDO 10 PARES DE TÊNIS MARCA TOPPER ORIGINAL, DIVERSAS NUMERAÇÕES, (SEM USO).")</f>
      </c>
      <c r="C144" s="4" t="inlineStr">
        <is>
          <t>Vendido</t>
        </is>
      </c>
      <c r="D144" s="4" t="inlineStr">
        <is>
          <t>3</t>
        </is>
      </c>
      <c r="E144" s="5" t="inlineStr">
        <is>
          <t>180,00</t>
        </is>
      </c>
      <c r="F144" s="4" t="inlineStr">
        <is>
          <t>50.00</t>
        </is>
      </c>
    </row>
    <row collapsed="false" customFormat="false" customHeight="false" hidden="false" ht="12.1" outlineLevel="0" r="145">
      <c r="A145" s="5" t="s">
        <f>=HYPERLINK("https://leilaoonline.net/lote/detalhe/184948", "139")</f>
      </c>
      <c r="B145" s="4" t="s">
        <f>=HYPERLINK("https://leilaoonline.net/lote/detalhe/184948", " LOTE CONTENDO 100  KITS DE BATRA FANCY BINDI INDIANO, FINE TOUCH EXCLUSIVE, VÁRIOS MODELOS, ( SEM USO). CONFORME FOTOS.")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80,00</t>
        </is>
      </c>
      <c r="F145" s="4" t="inlineStr">
        <is>
          <t>50.00</t>
        </is>
      </c>
    </row>
    <row collapsed="false" customFormat="false" customHeight="false" hidden="false" ht="12.1" outlineLevel="0" r="146">
      <c r="A146" s="5" t="s">
        <f>=HYPERLINK("https://leilaoonline.net/lote/detalhe/182379", "140")</f>
      </c>
      <c r="B146" s="4" t="s">
        <f>=HYPERLINK("https://leilaoonline.net/lote/detalhe/182379", " LOTE C/ 100 UNIDADES DE PORTA RETRATOS DE TIMES FUTEBOL PAULISTA ( SÃO PAULO, PALMEIRAS E SANTOS) EM ALUMÍNIO, PRODUTO OFICIAL LICENCIADO C/ SELO HOLOGRÁFICO DE ORIGINALIDADE, ( SEM USO, NA CAIXA).")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500,00</t>
        </is>
      </c>
      <c r="F146" s="4" t="inlineStr">
        <is>
          <t>50.00</t>
        </is>
      </c>
    </row>
    <row collapsed="false" customFormat="false" customHeight="false" hidden="false" ht="12.1" outlineLevel="0" r="147">
      <c r="A147" s="5" t="s">
        <f>=HYPERLINK("https://leilaoonline.net/lote/detalhe/184954", "141")</f>
      </c>
      <c r="B147" s="4" t="s">
        <f>=HYPERLINK("https://leilaoonline.net/lote/detalhe/184954", " LOTE CONTENDO 09 BONECOS GRANDES , VÁRIOS PERSONAGENS,  ( NA CAIXA, SEM USO).")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80,00</t>
        </is>
      </c>
      <c r="F147" s="4" t="inlineStr">
        <is>
          <t>50.00</t>
        </is>
      </c>
    </row>
    <row collapsed="false" customFormat="false" customHeight="false" hidden="false" ht="12.1" outlineLevel="0" r="148">
      <c r="A148" s="5" t="s">
        <f>=HYPERLINK("https://leilaoonline.net/lote/detalhe/185083", "142")</f>
      </c>
      <c r="B148" s="4" t="s">
        <f>=HYPERLINK("https://leilaoonline.net/lote/detalhe/185083", "LOTE CONTENDO 100 CÉDULAS DE DINHEIRO ANTIGO ORIGINAL, DE VÁRIOS VALORES E ÉPOCAS,  EM EXCELENTE ESTADO DE CONSERVAÇÃO, RARIDADE PARA COLECIONADORES.")</f>
      </c>
      <c r="C148" s="4" t="inlineStr">
        <is>
          <t>Vendido</t>
        </is>
      </c>
      <c r="D148" s="4" t="inlineStr">
        <is>
          <t>1</t>
        </is>
      </c>
      <c r="E148" s="5" t="inlineStr">
        <is>
          <t>80,00</t>
        </is>
      </c>
      <c r="F148" s="4" t="inlineStr">
        <is>
          <t>50.00</t>
        </is>
      </c>
    </row>
    <row collapsed="false" customFormat="false" customHeight="false" hidden="false" ht="12.1" outlineLevel="0" r="149">
      <c r="A149" s="5" t="s">
        <f>=HYPERLINK("https://leilaoonline.net/lote/detalhe/182389", "143")</f>
      </c>
      <c r="B149" s="4" t="s">
        <f>=HYPERLINK("https://leilaoonline.net/lote/detalhe/182389", " LOTE C/ 50 UNIDADES DE GARRAFAS DE ÁGUA C/ TAMPA , PARA GELADEIRA CAPACIDADE 2 LITROS, DIVERSAS CORES, ( SEM USO) CONFORME FOTOS.")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250,00</t>
        </is>
      </c>
      <c r="F149" s="4" t="inlineStr">
        <is>
          <t>50.00</t>
        </is>
      </c>
    </row>
    <row collapsed="false" customFormat="false" customHeight="false" hidden="false" ht="12.1" outlineLevel="0" r="150">
      <c r="A150" s="5" t="s">
        <f>=HYPERLINK("https://leilaoonline.net/lote/detalhe/184812", "144")</f>
      </c>
      <c r="B150" s="4" t="s">
        <f>=HYPERLINK("https://leilaoonline.net/lote/detalhe/184812", " LOTE CONTENDO 10 PARES DE TÊNIS MARCA TOPPER ORIGINAL, DIVERSAS NUMERAÇÕES, (SEM USO).")</f>
      </c>
      <c r="C150" s="4" t="inlineStr">
        <is>
          <t>Vendido</t>
        </is>
      </c>
      <c r="D150" s="4" t="inlineStr">
        <is>
          <t>3</t>
        </is>
      </c>
      <c r="E150" s="5" t="inlineStr">
        <is>
          <t>180,00</t>
        </is>
      </c>
      <c r="F150" s="4" t="inlineStr">
        <is>
          <t>50.00</t>
        </is>
      </c>
    </row>
    <row collapsed="false" customFormat="false" customHeight="false" hidden="false" ht="12.1" outlineLevel="0" r="151">
      <c r="A151" s="5" t="s">
        <f>=HYPERLINK("https://leilaoonline.net/lote/detalhe/184949", "145")</f>
      </c>
      <c r="B151" s="4" t="s">
        <f>=HYPERLINK("https://leilaoonline.net/lote/detalhe/184949", " LOTE CONTENDO 100  KITS DE BATRA FANCY BINDI INDIANO, FINE TOUCH EXCLUSIVE, VÁRIOS MODELOS, ( SEM USO). CONFORME FOTOS.")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80,00</t>
        </is>
      </c>
      <c r="F151" s="4" t="inlineStr">
        <is>
          <t>50.00</t>
        </is>
      </c>
    </row>
    <row collapsed="false" customFormat="false" customHeight="false" hidden="false" ht="12.1" outlineLevel="0" r="152">
      <c r="A152" s="5" t="s">
        <f>=HYPERLINK("https://leilaoonline.net/lote/detalhe/182358", "146")</f>
      </c>
      <c r="B152" s="4" t="s">
        <f>=HYPERLINK("https://leilaoonline.net/lote/detalhe/182358", "LOTE CONTENDO 05 JOGOS DE TAPETES COMPLETOS PARA VEÍCULOS DIVERSAS MARCAS; HONDA, GM, VW, CITROEN, GM, FORD e OUTROS.  LACRADOS NO PLÁSTICO.( SEM USO).")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80,00</t>
        </is>
      </c>
      <c r="F152" s="4" t="inlineStr">
        <is>
          <t>50.00</t>
        </is>
      </c>
    </row>
    <row collapsed="false" customFormat="false" customHeight="false" hidden="false" ht="12.1" outlineLevel="0" r="153">
      <c r="A153" s="5" t="s">
        <f>=HYPERLINK("https://leilaoonline.net/lote/detalhe/184810", "147")</f>
      </c>
      <c r="B153" s="4" t="s">
        <f>=HYPERLINK("https://leilaoonline.net/lote/detalhe/184810", " LOTE CONTENDO 10 PARES DE TÊNIS MARCA TOPPER ORIGINAL, DIVERSAS NUMERAÇÕES, (SEM USO).")</f>
      </c>
      <c r="C153" s="4" t="inlineStr">
        <is>
          <t>Vendido</t>
        </is>
      </c>
      <c r="D153" s="4" t="inlineStr">
        <is>
          <t>3</t>
        </is>
      </c>
      <c r="E153" s="5" t="inlineStr">
        <is>
          <t>180,00</t>
        </is>
      </c>
      <c r="F153" s="4" t="inlineStr">
        <is>
          <t>50.00</t>
        </is>
      </c>
    </row>
    <row collapsed="false" customFormat="false" customHeight="false" hidden="false" ht="12.1" outlineLevel="0" r="154">
      <c r="A154" s="5" t="s">
        <f>=HYPERLINK("https://leilaoonline.net/lote/detalhe/184952", "148")</f>
      </c>
      <c r="B154" s="4" t="s">
        <f>=HYPERLINK("https://leilaoonline.net/lote/detalhe/184952", " LOTE CONTENDO 09 BONECOS GRANDES , VÁRIOS PERSONAGENS,  ( NA CAIXA, SEM USO).")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80,00</t>
        </is>
      </c>
      <c r="F154" s="4" t="inlineStr">
        <is>
          <t>50.00</t>
        </is>
      </c>
    </row>
    <row collapsed="false" customFormat="false" customHeight="false" hidden="false" ht="12.1" outlineLevel="0" r="155">
      <c r="A155" s="5" t="s">
        <f>=HYPERLINK("https://leilaoonline.net/lote/detalhe/182362", "149")</f>
      </c>
      <c r="B155" s="4" t="s">
        <f>=HYPERLINK("https://leilaoonline.net/lote/detalhe/182362", " 50 UNIDADES DE COFRINHOS DE PLÁSTICO INJETADO, SENDO MODELOS: PORQUINHOS, COELHINHOS, BOLINHAS DE FUTEBOL, ( SEM USO).")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80,00</t>
        </is>
      </c>
      <c r="F155" s="4" t="inlineStr">
        <is>
          <t>50.00</t>
        </is>
      </c>
    </row>
    <row collapsed="false" customFormat="false" customHeight="false" hidden="false" ht="12.1" outlineLevel="0" r="156">
      <c r="A156" s="5" t="s">
        <f>=HYPERLINK("https://leilaoonline.net/lote/detalhe/184808", "150")</f>
      </c>
      <c r="B156" s="4" t="s">
        <f>=HYPERLINK("https://leilaoonline.net/lote/detalhe/184808", " LOTE CONTENDO 10 PARES DE TÊNIS MARCA TOPPER ORIGINAL, DIVERSAS NUMERAÇÕES, (SEM USO).")</f>
      </c>
      <c r="C156" s="4" t="inlineStr">
        <is>
          <t>Vendido</t>
        </is>
      </c>
      <c r="D156" s="4" t="inlineStr">
        <is>
          <t>3</t>
        </is>
      </c>
      <c r="E156" s="5" t="inlineStr">
        <is>
          <t>180,00</t>
        </is>
      </c>
      <c r="F156" s="4" t="inlineStr">
        <is>
          <t>50.00</t>
        </is>
      </c>
    </row>
    <row collapsed="false" customFormat="false" customHeight="false" hidden="false" ht="12.1" outlineLevel="0" r="157">
      <c r="A157" s="5" t="s">
        <f>=HYPERLINK("https://leilaoonline.net/lote/detalhe/184947", "151")</f>
      </c>
      <c r="B157" s="4" t="s">
        <f>=HYPERLINK("https://leilaoonline.net/lote/detalhe/184947", " LOTE CONTENDO 100  KITS DE BATRA FANCY BINDI INDIANO, FINE TOUCH EXCLUSIVE, VÁRIOS MODELOS, ( SEM USO). CONFORME FOTOS.")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80,00</t>
        </is>
      </c>
      <c r="F157" s="4" t="inlineStr">
        <is>
          <t>50.00</t>
        </is>
      </c>
    </row>
    <row collapsed="false" customFormat="false" customHeight="false" hidden="false" ht="12.1" outlineLevel="0" r="158">
      <c r="A158" s="5" t="s">
        <f>=HYPERLINK("https://leilaoonline.net/lote/detalhe/182352", "152")</f>
      </c>
      <c r="B158" s="4" t="s">
        <f>=HYPERLINK("https://leilaoonline.net/lote/detalhe/182352", "[ VÍDEO ] 20 BRACELETES DE LUXO / PULSEIRA C/ PUNHO ABERTO EM METAL C/ TEXTURA E CRAVEJADO C/ PEDRARIAS, DIVERSOS TAMANHO E MODELOS, ( SEM USO).")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80,00</t>
        </is>
      </c>
      <c r="F158" s="4" t="inlineStr">
        <is>
          <t>50.00</t>
        </is>
      </c>
    </row>
    <row collapsed="false" customFormat="false" customHeight="false" hidden="false" ht="12.1" outlineLevel="0" r="159">
      <c r="A159" s="5" t="s">
        <f>=HYPERLINK("https://leilaoonline.net/lote/detalhe/184806", "153")</f>
      </c>
      <c r="B159" s="4" t="s">
        <f>=HYPERLINK("https://leilaoonline.net/lote/detalhe/184806", " LOTE CONTENDO 10 PARES DE TÊNIS MARCA TOPPER ORIGINAL, DIVERSAS NUMERAÇÕES, (SEM USO).")</f>
      </c>
      <c r="C159" s="4" t="inlineStr">
        <is>
          <t>Vendido</t>
        </is>
      </c>
      <c r="D159" s="4" t="inlineStr">
        <is>
          <t>3</t>
        </is>
      </c>
      <c r="E159" s="5" t="inlineStr">
        <is>
          <t>180,00</t>
        </is>
      </c>
      <c r="F159" s="4" t="inlineStr">
        <is>
          <t>50.00</t>
        </is>
      </c>
    </row>
    <row collapsed="false" customFormat="false" customHeight="false" hidden="false" ht="12.1" outlineLevel="0" r="160">
      <c r="A160" s="5" t="s">
        <f>=HYPERLINK("https://leilaoonline.net/lote/detalhe/184946", "154")</f>
      </c>
      <c r="B160" s="4" t="s">
        <f>=HYPERLINK("https://leilaoonline.net/lote/detalhe/184946", " LOTE CONTENDO 100  KITS DE BATRA FANCY BINDI INDIANO, FINE TOUCH EXCLUSIVE, VÁRIOS MODELOS, ( SEM USO). CONFORME FOTOS.")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80,00</t>
        </is>
      </c>
      <c r="F160" s="4" t="inlineStr">
        <is>
          <t>50.00</t>
        </is>
      </c>
    </row>
    <row collapsed="false" customFormat="false" customHeight="false" hidden="false" ht="12.1" outlineLevel="0" r="161">
      <c r="A161" s="5" t="s">
        <f>=HYPERLINK("https://leilaoonline.net/lote/detalhe/182342", "155")</f>
      </c>
      <c r="B161" s="4" t="s">
        <f>=HYPERLINK("https://leilaoonline.net/lote/detalhe/182342", " LOTE C/ 12 UNIDADES DE PORTA RETRATOS DE TIMES FUTEBOL PAULISTA ( SÃO PAULO, PALMEIRAS E SANTOS) EM ALUMÍNIO, PRODUTO OFICIAL LICENCIADO C/ SELO HOLOGRÁFICO DE ORIGINALIDADE, ( SEM USO, NA CAIXA).")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80,00</t>
        </is>
      </c>
      <c r="F161" s="4" t="inlineStr">
        <is>
          <t>50.00</t>
        </is>
      </c>
    </row>
    <row collapsed="false" customFormat="false" customHeight="false" hidden="false" ht="12.1" outlineLevel="0" r="162">
      <c r="A162" s="5" t="s">
        <f>=HYPERLINK("https://leilaoonline.net/lote/detalhe/184945", "156")</f>
      </c>
      <c r="B162" s="4" t="s">
        <f>=HYPERLINK("https://leilaoonline.net/lote/detalhe/184945", " LOTE CONTENDO 100  KITS DE BATRA FANCY BINDI INDIANO, FINE TOUCH EXCLUSIVE, VÁRIOS MODELOS, ( SEM USO). CONFORME FOTOS.")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80,00</t>
        </is>
      </c>
      <c r="F162" s="4" t="inlineStr">
        <is>
          <t>50.00</t>
        </is>
      </c>
    </row>
    <row collapsed="false" customFormat="false" customHeight="false" hidden="false" ht="12.1" outlineLevel="0" r="163">
      <c r="A163" s="5" t="s">
        <f>=HYPERLINK("https://leilaoonline.net/lote/detalhe/185081", "157")</f>
      </c>
      <c r="B163" s="4" t="s">
        <f>=HYPERLINK("https://leilaoonline.net/lote/detalhe/185081", "LOTE CONTENDO 100 CÉDULAS DE DINHEIRO ANTIGO ORIGINAL, DE VÁRIOS VALORES E ÉPOCAS,  EM EXCELENTE ESTADO DE CONSERVAÇÃO, RARIDADE PARA COLECIONADORES.")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80,00</t>
        </is>
      </c>
      <c r="F163" s="4" t="inlineStr">
        <is>
          <t>50.00</t>
        </is>
      </c>
    </row>
    <row collapsed="false" customFormat="false" customHeight="false" hidden="false" ht="12.1" outlineLevel="0" r="164">
      <c r="A164" s="5" t="s">
        <f>=HYPERLINK("https://leilaoonline.net/lote/detalhe/182364", "158")</f>
      </c>
      <c r="B164" s="4" t="s">
        <f>=HYPERLINK("https://leilaoonline.net/lote/detalhe/182364", " 50 UNIDADES DE COFRINHOS DE PLÁSTICO INJETADO, SENDO MODELOS: PORQUINHOS, COELHINHOS, BOLINHAS DE FUTEBOL, ( SEM USO).")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80,00</t>
        </is>
      </c>
      <c r="F164" s="4" t="inlineStr">
        <is>
          <t>50.00</t>
        </is>
      </c>
    </row>
    <row collapsed="false" customFormat="false" customHeight="false" hidden="false" ht="12.1" outlineLevel="0" r="165">
      <c r="A165" s="5" t="s">
        <f>=HYPERLINK("https://leilaoonline.net/lote/detalhe/185079", "159")</f>
      </c>
      <c r="B165" s="4" t="s">
        <f>=HYPERLINK("https://leilaoonline.net/lote/detalhe/185079", "LOTE CONTENDO 100 CÉDULAS DE DINHEIRO ANTIGO ORIGINAL, DE VÁRIOS VALORES E ÉPOCAS,  EM EXCELENTE ESTADO DE CONSERVAÇÃO, RARIDADE PARA COLECIONADORES.")</f>
      </c>
      <c r="C165" s="4" t="inlineStr">
        <is>
          <t>Vendido</t>
        </is>
      </c>
      <c r="D165" s="4" t="inlineStr">
        <is>
          <t>1</t>
        </is>
      </c>
      <c r="E165" s="5" t="inlineStr">
        <is>
          <t>80,00</t>
        </is>
      </c>
      <c r="F165" s="4" t="inlineStr">
        <is>
          <t>50.00</t>
        </is>
      </c>
    </row>
    <row collapsed="false" customFormat="false" customHeight="false" hidden="false" ht="12.1" outlineLevel="0" r="166">
      <c r="A166" s="5" t="s">
        <f>=HYPERLINK("https://leilaoonline.net/lote/detalhe/185092", "160")</f>
      </c>
      <c r="B166" s="4" t="s">
        <f>=HYPERLINK("https://leilaoonline.net/lote/detalhe/185092", " LOTE CONTENDO 20 UNIDADES DE  MOSQUETÃO GANCHO OLHAL ,( NO ESTADO), CONFORME FOTOS.")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80,00</t>
        </is>
      </c>
      <c r="F166" s="4" t="inlineStr">
        <is>
          <t>50.00</t>
        </is>
      </c>
    </row>
    <row collapsed="false" customFormat="false" customHeight="false" hidden="false" ht="12.1" outlineLevel="0" r="167">
      <c r="A167" s="5" t="s">
        <f>=HYPERLINK("https://leilaoonline.net/lote/detalhe/182367", "161")</f>
      </c>
      <c r="B167" s="4" t="s">
        <f>=HYPERLINK("https://leilaoonline.net/lote/detalhe/182367", " 50 UNIDADES DE COFRINHOS DE PLÁSTICO INJETADO, SENDO MODELOS: PORQUINHOS, COELHINHOS, BOLINHAS DE FUTEBOL, ( SEM USO).")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80,00</t>
        </is>
      </c>
      <c r="F167" s="4" t="inlineStr">
        <is>
          <t>50.00</t>
        </is>
      </c>
    </row>
    <row collapsed="false" customFormat="false" customHeight="false" hidden="false" ht="12.1" outlineLevel="0" r="168">
      <c r="A168" s="5" t="s">
        <f>=HYPERLINK("https://leilaoonline.net/lote/detalhe/185077", "162")</f>
      </c>
      <c r="B168" s="4" t="s">
        <f>=HYPERLINK("https://leilaoonline.net/lote/detalhe/185077", "LOTE CONTENDO 100 CÉDULAS DE DINHEIRO ANTIGO ORIGINAL, DE VÁRIOS VALORES E ÉPOCAS,  EM EXCELENTE ESTADO DE CONSERVAÇÃO, RARIDADE PARA COLECIONADORES.")</f>
      </c>
      <c r="C168" s="4" t="inlineStr">
        <is>
          <t>Vendido</t>
        </is>
      </c>
      <c r="D168" s="4" t="inlineStr">
        <is>
          <t>1</t>
        </is>
      </c>
      <c r="E168" s="5" t="inlineStr">
        <is>
          <t>80,00</t>
        </is>
      </c>
      <c r="F168" s="4" t="inlineStr">
        <is>
          <t>50.00</t>
        </is>
      </c>
    </row>
    <row collapsed="false" customFormat="false" customHeight="false" hidden="false" ht="12.1" outlineLevel="0" r="169">
      <c r="A169" s="5" t="s">
        <f>=HYPERLINK("https://leilaoonline.net/lote/detalhe/185087", "163")</f>
      </c>
      <c r="B169" s="4" t="s">
        <f>=HYPERLINK("https://leilaoonline.net/lote/detalhe/185087", " LOTE CONTENDO 20 UNIDADES DE  MOSQUETÃO GANCHO OLHAL ,( NO ESTADO), CONFORME FOTOS.")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80,00</t>
        </is>
      </c>
      <c r="F169" s="4" t="inlineStr">
        <is>
          <t>50.00</t>
        </is>
      </c>
    </row>
    <row collapsed="false" customFormat="false" customHeight="false" hidden="false" ht="12.1" outlineLevel="0" r="170">
      <c r="A170" s="5" t="s">
        <f>=HYPERLINK("https://leilaoonline.net/lote/detalhe/182380", "164")</f>
      </c>
      <c r="B170" s="4" t="s">
        <f>=HYPERLINK("https://leilaoonline.net/lote/detalhe/182380", " LOTE C/ 100 UNIDADES DE PORTA RETRATOS DE TIMES FUTEBOL PAULISTA ( SÃO PAULO, PALMEIRAS E SANTOS) EM ALUMÍNIO, PRODUTO OFICIAL LICENCIADO C/ SELO HOLOGRÁFICO DE ORIGINALIDADE, ( SEM USO, NA CAIXA).")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500,00</t>
        </is>
      </c>
      <c r="F170" s="4" t="inlineStr">
        <is>
          <t>50.00</t>
        </is>
      </c>
    </row>
    <row collapsed="false" customFormat="false" customHeight="false" hidden="false" ht="12.1" outlineLevel="0" r="171">
      <c r="A171" s="5" t="s">
        <f>=HYPERLINK("https://leilaoonline.net/lote/detalhe/185086", "165")</f>
      </c>
      <c r="B171" s="4" t="s">
        <f>=HYPERLINK("https://leilaoonline.net/lote/detalhe/185086", "LOTE CONTENDO 100 CÉDULAS DE DINHEIRO ANTIGO ORIGINAL, DE VÁRIOS VALORES E ÉPOCAS,  EM EXCELENTE ESTADO DE CONSERVAÇÃO, RARIDADE PARA COLECIONADORES.")</f>
      </c>
      <c r="C171" s="4" t="inlineStr">
        <is>
          <t>Vendido</t>
        </is>
      </c>
      <c r="D171" s="4" t="inlineStr">
        <is>
          <t>1</t>
        </is>
      </c>
      <c r="E171" s="5" t="inlineStr">
        <is>
          <t>80,00</t>
        </is>
      </c>
      <c r="F171" s="4" t="inlineStr">
        <is>
          <t>50.00</t>
        </is>
      </c>
    </row>
    <row collapsed="false" customFormat="false" customHeight="false" hidden="false" ht="12.1" outlineLevel="0" r="172">
      <c r="A172" s="5" t="s">
        <f>=HYPERLINK("https://leilaoonline.net/lote/detalhe/185088", "166")</f>
      </c>
      <c r="B172" s="4" t="s">
        <f>=HYPERLINK("https://leilaoonline.net/lote/detalhe/185088", " LOTE CONTENDO 20 UNIDADES DE  MOSQUETÃO GANCHO OLHAL ,( NO ESTADO), CONFORME FOTOS.")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80,00</t>
        </is>
      </c>
      <c r="F172" s="4" t="inlineStr">
        <is>
          <t>50.00</t>
        </is>
      </c>
    </row>
    <row collapsed="false" customFormat="false" customHeight="false" hidden="false" ht="12.1" outlineLevel="0" r="173">
      <c r="A173" s="5" t="s">
        <f>=HYPERLINK("https://leilaoonline.net/lote/detalhe/182403", "167")</f>
      </c>
      <c r="B173" s="4" t="s">
        <f>=HYPERLINK("https://leilaoonline.net/lote/detalhe/182403", " LOTE CONTENDO 20 UNIDADES DE  MOSQUETÃO GANCHO OLHAL ,( NO ESTADO), CONFORME FOTOS.")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80,00</t>
        </is>
      </c>
      <c r="F173" s="4" t="inlineStr">
        <is>
          <t>50.00</t>
        </is>
      </c>
    </row>
    <row collapsed="false" customFormat="false" customHeight="false" hidden="false" ht="12.1" outlineLevel="0" r="174">
      <c r="A174" s="5" t="s">
        <f>=HYPERLINK("https://leilaoonline.net/lote/detalhe/185084", "168")</f>
      </c>
      <c r="B174" s="4" t="s">
        <f>=HYPERLINK("https://leilaoonline.net/lote/detalhe/185084", "LOTE CONTENDO 100 CÉDULAS DE DINHEIRO ANTIGO ORIGINAL, DE VÁRIOS VALORES E ÉPOCAS,  EM EXCELENTE ESTADO DE CONSERVAÇÃO, RARIDADE PARA COLECIONADORES.")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80,00</t>
        </is>
      </c>
      <c r="F174" s="4" t="inlineStr">
        <is>
          <t>50.00</t>
        </is>
      </c>
    </row>
    <row collapsed="false" customFormat="false" customHeight="false" hidden="false" ht="12.1" outlineLevel="0" r="175">
      <c r="A175" s="5" t="s">
        <f>=HYPERLINK("https://leilaoonline.net/lote/detalhe/185093", "169")</f>
      </c>
      <c r="B175" s="4" t="s">
        <f>=HYPERLINK("https://leilaoonline.net/lote/detalhe/185093", " LOTE CONTENDO 20 UNIDADES DE  MOSQUETÃO GANCHO OLHAL ,( NO ESTADO), CONFORME FOTOS.")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80,00</t>
        </is>
      </c>
      <c r="F175" s="4" t="inlineStr">
        <is>
          <t>50.00</t>
        </is>
      </c>
    </row>
    <row collapsed="false" customFormat="false" customHeight="false" hidden="false" ht="12.1" outlineLevel="0" r="176">
      <c r="A176" s="5" t="s">
        <f>=HYPERLINK("https://leilaoonline.net/lote/detalhe/182374", "170")</f>
      </c>
      <c r="B176" s="4" t="s">
        <f>=HYPERLINK("https://leilaoonline.net/lote/detalhe/182374", " 50 UNIDADES DE COFRINHOS DE PLÁSTICO INJETADO, SENDO MODELOS: PORQUINHOS, COELHINHOS, BOLINHAS DE FUTEBOL, ( SEM USO).")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80,00</t>
        </is>
      </c>
      <c r="F176" s="4" t="inlineStr">
        <is>
          <t>50.00</t>
        </is>
      </c>
    </row>
    <row collapsed="false" customFormat="false" customHeight="false" hidden="false" ht="12.1" outlineLevel="0" r="177">
      <c r="A177" s="5" t="s">
        <f>=HYPERLINK("https://leilaoonline.net/lote/detalhe/185082", "171")</f>
      </c>
      <c r="B177" s="4" t="s">
        <f>=HYPERLINK("https://leilaoonline.net/lote/detalhe/185082", "LOTE CONTENDO 100 CÉDULAS DE DINHEIRO ANTIGO ORIGINAL, DE VÁRIOS VALORES E ÉPOCAS,  EM EXCELENTE ESTADO DE CONSERVAÇÃO, RARIDADE PARA COLECIONADORES.")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80,00</t>
        </is>
      </c>
      <c r="F177" s="4" t="inlineStr">
        <is>
          <t>50.00</t>
        </is>
      </c>
    </row>
    <row collapsed="false" customFormat="false" customHeight="false" hidden="false" ht="12.1" outlineLevel="0" r="178">
      <c r="A178" s="5" t="s">
        <f>=HYPERLINK("https://leilaoonline.net/lote/detalhe/185089", "172")</f>
      </c>
      <c r="B178" s="4" t="s">
        <f>=HYPERLINK("https://leilaoonline.net/lote/detalhe/185089", " LOTE CONTENDO 20 UNIDADES DE  MOSQUETÃO GANCHO OLHAL ,( NO ESTADO), CONFORME FOTOS.")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80,00</t>
        </is>
      </c>
      <c r="F178" s="4" t="inlineStr">
        <is>
          <t>50.00</t>
        </is>
      </c>
    </row>
    <row collapsed="false" customFormat="false" customHeight="false" hidden="false" ht="12.1" outlineLevel="0" r="179">
      <c r="A179" s="5" t="s">
        <f>=HYPERLINK("https://leilaoonline.net/lote/detalhe/182370", "173")</f>
      </c>
      <c r="B179" s="4" t="s">
        <f>=HYPERLINK("https://leilaoonline.net/lote/detalhe/182370", " 50 UNIDADES DE COFRINHOS DE PLÁSTICO INJETADO, SENDO MODELOS: PORQUINHOS, COELHINHOS, BOLINHAS DE FUTEBOL, ( SEM USO).")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80,00</t>
        </is>
      </c>
      <c r="F179" s="4" t="inlineStr">
        <is>
          <t>50.00</t>
        </is>
      </c>
    </row>
    <row collapsed="false" customFormat="false" customHeight="false" hidden="false" ht="12.1" outlineLevel="0" r="180">
      <c r="A180" s="5" t="s">
        <f>=HYPERLINK("https://leilaoonline.net/lote/detalhe/185080", "174")</f>
      </c>
      <c r="B180" s="4" t="s">
        <f>=HYPERLINK("https://leilaoonline.net/lote/detalhe/185080", "LOTE CONTENDO 100 CÉDULAS DE DINHEIRO ANTIGO ORIGINAL, DE VÁRIOS VALORES E ÉPOCAS,  EM EXCELENTE ESTADO DE CONSERVAÇÃO, RARIDADE PARA COLECIONADORES.")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80,00</t>
        </is>
      </c>
      <c r="F180" s="4" t="inlineStr">
        <is>
          <t>50.00</t>
        </is>
      </c>
    </row>
    <row collapsed="false" customFormat="false" customHeight="false" hidden="false" ht="12.1" outlineLevel="0" r="181">
      <c r="A181" s="5" t="s">
        <f>=HYPERLINK("https://leilaoonline.net/lote/detalhe/185094", "175")</f>
      </c>
      <c r="B181" s="4" t="s">
        <f>=HYPERLINK("https://leilaoonline.net/lote/detalhe/185094", " LOTE CONTENDO 20 UNIDADES DE  MOSQUETÃO GANCHO OLHAL ,( NO ESTADO), CONFORME FOTOS.")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80,00</t>
        </is>
      </c>
      <c r="F181" s="4" t="inlineStr">
        <is>
          <t>50.00</t>
        </is>
      </c>
    </row>
    <row collapsed="false" customFormat="false" customHeight="false" hidden="false" ht="12.1" outlineLevel="0" r="182">
      <c r="A182" s="5" t="s">
        <f>=HYPERLINK("https://leilaoonline.net/lote/detalhe/182372", "176")</f>
      </c>
      <c r="B182" s="4" t="s">
        <f>=HYPERLINK("https://leilaoonline.net/lote/detalhe/182372", " 50 UNIDADES DE COFRINHOS DE PLÁSTICO INJETADO, SENDO MODELOS: PORQUINHOS, COELHINHOS, BOLINHAS DE FUTEBOL, ( SEM USO).")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80,00</t>
        </is>
      </c>
      <c r="F182" s="4" t="inlineStr">
        <is>
          <t>50.00</t>
        </is>
      </c>
    </row>
    <row collapsed="false" customFormat="false" customHeight="false" hidden="false" ht="12.1" outlineLevel="0" r="183">
      <c r="A183" s="5" t="s">
        <f>=HYPERLINK("https://leilaoonline.net/lote/detalhe/185078", "177")</f>
      </c>
      <c r="B183" s="4" t="s">
        <f>=HYPERLINK("https://leilaoonline.net/lote/detalhe/185078", "LOTE CONTENDO 100 CÉDULAS DE DINHEIRO ANTIGO ORIGINAL, DE VÁRIOS VALORES E ÉPOCAS,  EM EXCELENTE ESTADO DE CONSERVAÇÃO, RARIDADE PARA COLECIONADORES.")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80,00</t>
        </is>
      </c>
      <c r="F183" s="4" t="inlineStr">
        <is>
          <t>50.00</t>
        </is>
      </c>
    </row>
    <row collapsed="false" customFormat="false" customHeight="false" hidden="false" ht="12.1" outlineLevel="0" r="184">
      <c r="A184" s="5" t="s">
        <f>=HYPERLINK("https://leilaoonline.net/lote/detalhe/185090", "178")</f>
      </c>
      <c r="B184" s="4" t="s">
        <f>=HYPERLINK("https://leilaoonline.net/lote/detalhe/185090", " LOTE CONTENDO 20 UNIDADES DE  MOSQUETÃO GANCHO OLHAL ,( NO ESTADO), CONFORME FOTOS.")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80,00</t>
        </is>
      </c>
      <c r="F184" s="4" t="inlineStr">
        <is>
          <t>50.00</t>
        </is>
      </c>
    </row>
    <row collapsed="false" customFormat="false" customHeight="false" hidden="false" ht="12.1" outlineLevel="0" r="185">
      <c r="A185" s="5" t="s">
        <f>=HYPERLINK("https://leilaoonline.net/lote/detalhe/182377", "179")</f>
      </c>
      <c r="B185" s="4" t="s">
        <f>=HYPERLINK("https://leilaoonline.net/lote/detalhe/182377", " LOTE CONTENDO 50 UNIDADES DE  ITENS DE BIJOUTERIAS,  PEDRARIAS DE LUXO, BRACELETES, TIC-TAC ( PRESILHAS), PULSEIRAS, APLIQUES DE CABELO, TIARAS , ACESSÓRIOS , DIVERSOS MODELOS CONFORME FOTOS.")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80,00</t>
        </is>
      </c>
      <c r="F185" s="4" t="inlineStr">
        <is>
          <t>50.00</t>
        </is>
      </c>
    </row>
    <row collapsed="false" customFormat="false" customHeight="false" hidden="false" ht="12.1" outlineLevel="0" r="186">
      <c r="A186" s="5" t="s">
        <f>=HYPERLINK("https://leilaoonline.net/lote/detalhe/185095", "180")</f>
      </c>
      <c r="B186" s="4" t="s">
        <f>=HYPERLINK("https://leilaoonline.net/lote/detalhe/185095", " LOTE CONTENDO 20 UNIDADES DE  MOSQUETÃO GANCHO OLHAL ,( NO ESTADO), CONFORME FOTOS.")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80,00</t>
        </is>
      </c>
      <c r="F186" s="4" t="inlineStr">
        <is>
          <t>50.00</t>
        </is>
      </c>
    </row>
    <row collapsed="false" customFormat="false" customHeight="false" hidden="false" ht="12.1" outlineLevel="0" r="187">
      <c r="A187" s="5" t="s">
        <f>=HYPERLINK("https://leilaoonline.net/lote/detalhe/182371", "182")</f>
      </c>
      <c r="B187" s="4" t="s">
        <f>=HYPERLINK("https://leilaoonline.net/lote/detalhe/182371", " 50 UNIDADES DE COFRINHOS DE PLÁSTICO INJETADO, SENDO MODELOS: PORQUINHOS, COELHINHOS, BOLINHAS DE FUTEBOL, ( SEM USO).")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80,00</t>
        </is>
      </c>
      <c r="F187" s="4" t="inlineStr">
        <is>
          <t>50.00</t>
        </is>
      </c>
    </row>
    <row collapsed="false" customFormat="false" customHeight="false" hidden="false" ht="12.1" outlineLevel="0" r="188">
      <c r="A188" s="5" t="s">
        <f>=HYPERLINK("https://leilaoonline.net/lote/detalhe/185091", "183")</f>
      </c>
      <c r="B188" s="4" t="s">
        <f>=HYPERLINK("https://leilaoonline.net/lote/detalhe/185091", " LOTE CONTENDO 20 UNIDADES DE  MOSQUETÃO GANCHO OLHAL ,( NO ESTADO), CONFORME FOTOS.")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80,00</t>
        </is>
      </c>
      <c r="F188" s="4" t="inlineStr">
        <is>
          <t>50.00</t>
        </is>
      </c>
    </row>
    <row collapsed="false" customFormat="false" customHeight="false" hidden="false" ht="12.1" outlineLevel="0" r="189">
      <c r="A189" s="5" t="s">
        <f>=HYPERLINK("https://leilaoonline.net/lote/detalhe/182350", "185")</f>
      </c>
      <c r="B189" s="4" t="s">
        <f>=HYPERLINK("https://leilaoonline.net/lote/detalhe/182350", " CHEQUE ORIGINAL 14 MESES DE ALUGUEL DO SR MADRUGA PARA O ATOR EDGAR VIVAR  (O Sr BARRIGA) DO CHAVES. ESSE CHEQUE FOI ENTREGUE NO PROGRAMA PÂNICO NA TV NO DIA 18/09/2011, É TOTALMENTE ORIGINAL E EXCLUSIVO, MEDINDO; 2,44 X 1,25 RELÍQUIA PARA COLECIONADORES, SEGUE FOTOS E VÍDEO DO DIA DA ENTREGA.")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80,00</t>
        </is>
      </c>
      <c r="F189" s="4" t="inlineStr">
        <is>
          <t>50.00</t>
        </is>
      </c>
    </row>
    <row collapsed="false" customFormat="false" customHeight="false" hidden="false" ht="12.1" outlineLevel="0" r="190">
      <c r="A190" s="5" t="s">
        <f>=HYPERLINK("https://leilaoonline.net/lote/detalhe/185096", "186")</f>
      </c>
      <c r="B190" s="4" t="s">
        <f>=HYPERLINK("https://leilaoonline.net/lote/detalhe/185096", " LOTE CONTENDO 20 UNIDADES DE  MOSQUETÃO GANCHO OLHAL ,( NO ESTADO), CONFORME FOTOS.")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80,00</t>
        </is>
      </c>
      <c r="F190" s="4" t="inlineStr">
        <is>
          <t>50.00</t>
        </is>
      </c>
    </row>
    <row collapsed="false" customFormat="false" customHeight="false" hidden="false" ht="12.1" outlineLevel="0" r="191">
      <c r="A191" s="5" t="s">
        <f>=HYPERLINK("https://leilaoonline.net/lote/detalhe/182375", "188")</f>
      </c>
      <c r="B191" s="4" t="s">
        <f>=HYPERLINK("https://leilaoonline.net/lote/detalhe/182375", " LOTE CONTENDO 50 UNIDADES DE  ITENS DE BIJOUTERIAS,  PEDRARIAS DE LUXO, BRACELETES, TIC-TAC ( PRESILHAS), PULSEIRAS, APLIQUES DE CABELO, TIARAS , ACESSÓRIOS , DIVERSOS MODELOS CONFORME FOTOS.")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80,00</t>
        </is>
      </c>
      <c r="F191" s="4" t="inlineStr">
        <is>
          <t>50.00</t>
        </is>
      </c>
    </row>
    <row collapsed="false" customFormat="false" customHeight="false" hidden="false" ht="12.1" outlineLevel="0" r="192">
      <c r="A192" s="5" t="s">
        <f>=HYPERLINK("https://leilaoonline.net/lote/detalhe/182347", "191")</f>
      </c>
      <c r="B192" s="4" t="s">
        <f>=HYPERLINK("https://leilaoonline.net/lote/detalhe/182347", " LOTE C/ 12 UNIDADES DE PORTA RETRATOS DE TIMES FUTEBOL PAULISTA ( SÃO PAULO, PALMEIRAS E SANTOS) EM ALUMÍNIO, PRODUTO OFICIAL LICENCIADO C/ SELO HOLOGRÁFICO DE ORIGINALIDADE, ( SEM USO, NA CAIXA).")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80,00</t>
        </is>
      </c>
      <c r="F192" s="4" t="inlineStr">
        <is>
          <t>50.00</t>
        </is>
      </c>
    </row>
    <row collapsed="false" customFormat="false" customHeight="false" hidden="false" ht="12.1" outlineLevel="0" r="193">
      <c r="A193" s="5" t="s">
        <f>=HYPERLINK("https://leilaoonline.net/lote/detalhe/182376", "194")</f>
      </c>
      <c r="B193" s="4" t="s">
        <f>=HYPERLINK("https://leilaoonline.net/lote/detalhe/182376", " LOTE CONTENDO 50 UNIDADES DE  ITENS DE BIJOUTERIAS,  PEDRARIAS DE LUXO, BRACELETES, TIC-TAC ( PRESILHAS), PULSEIRAS, APLIQUES DE CABELO, TIARAS , ACESSÓRIOS , DIVERSOS MODELOS CONFORME FOTOS.")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80,00</t>
        </is>
      </c>
      <c r="F193" s="4" t="inlineStr">
        <is>
          <t>50.00</t>
        </is>
      </c>
    </row>
    <row collapsed="false" customFormat="false" customHeight="false" hidden="false" ht="12.1" outlineLevel="0" r="194">
      <c r="A194" s="5" t="s">
        <f>=HYPERLINK("https://leilaoonline.net/lote/detalhe/182360", "197")</f>
      </c>
      <c r="B194" s="4" t="s">
        <f>=HYPERLINK("https://leilaoonline.net/lote/detalhe/182360", "LOTE CONTENDO 05 JOGOS DE TAPETES COMPLETOS PARA VEÍCULOS DIVERSAS MARCAS; HONDA, GM, VW, CITROEN, GM, FORD e OUTROS.  LACRADOS NO PLÁSTICO.( SEM USO).")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80,00</t>
        </is>
      </c>
      <c r="F194" s="4" t="inlineStr">
        <is>
          <t>50.00</t>
        </is>
      </c>
    </row>
    <row collapsed="false" customFormat="false" customHeight="false" hidden="false" ht="12.1" outlineLevel="0" r="195">
      <c r="A195" s="5" t="s">
        <f>=HYPERLINK("https://leilaoonline.net/lote/detalhe/182363", "200")</f>
      </c>
      <c r="B195" s="4" t="s">
        <f>=HYPERLINK("https://leilaoonline.net/lote/detalhe/182363", " 50 UNIDADES DE COFRINHOS DE PLÁSTICO INJETADO, SENDO MODELOS: PORQUINHOS, COELHINHOS, BOLINHAS DE FUTEBOL, ( SEM USO).")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80,00</t>
        </is>
      </c>
      <c r="F195" s="4" t="inlineStr">
        <is>
          <t>50.00</t>
        </is>
      </c>
    </row>
    <row collapsed="false" customFormat="false" customHeight="false" hidden="false" ht="12.1" outlineLevel="0" r="196">
      <c r="A196" s="5" t="s">
        <f>=HYPERLINK("https://leilaoonline.net/lote/detalhe/182381", "203")</f>
      </c>
      <c r="B196" s="4" t="s">
        <f>=HYPERLINK("https://leilaoonline.net/lote/detalhe/182381", "500 UNIDADES DE COFRINHOS DE PLÁSTICO INJETADO, SENDO MODELOS:  PORQUINHOS, COELHINHOS, CARRINHO FUSCA E BOLINHAS DE FUTEBOL, ( SEM USO).")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800,00</t>
        </is>
      </c>
      <c r="F196" s="4" t="inlineStr">
        <is>
          <t>50.00</t>
        </is>
      </c>
    </row>
    <row collapsed="false" customFormat="false" customHeight="false" hidden="false" ht="12.1" outlineLevel="0" r="197">
      <c r="A197" s="5" t="s">
        <f>=HYPERLINK("https://leilaoonline.net/lote/detalhe/182382", "206")</f>
      </c>
      <c r="B197" s="4" t="s">
        <f>=HYPERLINK("https://leilaoonline.net/lote/detalhe/182382", "500 UNIDADES DE COFRINHOS DE PLÁSTICO INJETADO, SENDO MODELOS:  PORQUINHOS, COELHINHOS, CARRINHO FUSCA E BOLINHAS DE FUTEBOL, ( SEM USO).")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800,00</t>
        </is>
      </c>
      <c r="F197" s="4" t="inlineStr">
        <is>
          <t>50.00</t>
        </is>
      </c>
    </row>
    <row collapsed="false" customFormat="false" customHeight="false" hidden="false" ht="12.1" outlineLevel="0" r="198">
      <c r="A198" s="5" t="s">
        <f>=HYPERLINK("https://leilaoonline.net/lote/detalhe/182383", "209")</f>
      </c>
      <c r="B198" s="4" t="s">
        <f>=HYPERLINK("https://leilaoonline.net/lote/detalhe/182383", " LOTE CONTENDO 25 GARRAFAS DE CACHAÇA DE ALAMBIQUE ARTESANAL.")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80,00</t>
        </is>
      </c>
      <c r="F198" s="4" t="inlineStr">
        <is>
          <t>50.00</t>
        </is>
      </c>
    </row>
    <row collapsed="false" customFormat="false" customHeight="false" hidden="false" ht="12.1" outlineLevel="0" r="199">
      <c r="A199" s="5" t="s">
        <f>=HYPERLINK("https://leilaoonline.net/lote/detalhe/182385", "212")</f>
      </c>
      <c r="B199" s="4" t="s">
        <f>=HYPERLINK("https://leilaoonline.net/lote/detalhe/182385", " LOTE C/ 100 UNIDADES DE PORTA RETRATOS DE TIMES FUTEBOL PAULISTA ( SÃO PAULO, PALMEIRAS E SANTOS) EM ALUMÍNIO, PRODUTO OFICIAL LICENCIADO C/ SELO HOLOGRÁFICO DE ORIGINALIDADE, ( SEM USO, NA CAIXA).")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500,00</t>
        </is>
      </c>
      <c r="F199" s="4" t="inlineStr">
        <is>
          <t>50.00</t>
        </is>
      </c>
    </row>
    <row collapsed="false" customFormat="false" customHeight="false" hidden="false" ht="12.1" outlineLevel="0" r="200">
      <c r="A200" s="5" t="s">
        <f>=HYPERLINK("https://leilaoonline.net/lote/detalhe/182384", "215")</f>
      </c>
      <c r="B200" s="4" t="s">
        <f>=HYPERLINK("https://leilaoonline.net/lote/detalhe/182384", " LOTE CONTENDO 25 GARRAFAS DE CACHAÇA DE ALAMBIQUE ARTESANAL.")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80,00</t>
        </is>
      </c>
      <c r="F200" s="4" t="inlineStr">
        <is>
          <t>50.00</t>
        </is>
      </c>
    </row>
    <row collapsed="false" customFormat="false" customHeight="false" hidden="false" ht="12.1" outlineLevel="0" r="201">
      <c r="A201" s="5" t="s">
        <f>=HYPERLINK("https://leilaoonline.net/lote/detalhe/182386", "218")</f>
      </c>
      <c r="B201" s="4" t="s">
        <f>=HYPERLINK("https://leilaoonline.net/lote/detalhe/182386", " LOTE C/ 50 UNIDADES DE GARRAFAS DE ÁGUA C/ TAMPA , PARA GELADEIRA CAPACIDADE 2 LITROS, DIVERSAS CORES, ( SEM USO) CONFORME FOTOS.")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250,00</t>
        </is>
      </c>
      <c r="F201" s="4" t="inlineStr">
        <is>
          <t>50.00</t>
        </is>
      </c>
    </row>
    <row collapsed="false" customFormat="false" customHeight="false" hidden="false" ht="12.1" outlineLevel="0" r="202">
      <c r="A202" s="5" t="s">
        <f>=HYPERLINK("https://leilaoonline.net/lote/detalhe/182387", "221")</f>
      </c>
      <c r="B202" s="4" t="s">
        <f>=HYPERLINK("https://leilaoonline.net/lote/detalhe/182387", " LOTE C/ 100 UNIDADES DE PORTA RETRATOS DE TIMES FUTEBOL PAULISTA ( SÃO PAULO, PALMEIRAS E SANTOS) EM ALUMÍNIO, PRODUTO OFICIAL LICENCIADO C/ SELO HOLOGRÁFICO DE ORIGINALIDADE, ( SEM USO, NA CAIXA).")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500,00</t>
        </is>
      </c>
      <c r="F202" s="4" t="inlineStr">
        <is>
          <t>50.00</t>
        </is>
      </c>
    </row>
    <row collapsed="false" customFormat="false" customHeight="false" hidden="false" ht="12.1" outlineLevel="0" r="203">
      <c r="A203" s="5" t="s">
        <f>=HYPERLINK("https://leilaoonline.net/lote/detalhe/182388", "224")</f>
      </c>
      <c r="B203" s="4" t="s">
        <f>=HYPERLINK("https://leilaoonline.net/lote/detalhe/182388", " LOTE CONTENDO 25 GARRAFAS DE CACHAÇA DE ALAMBIQUE ARTESANAL.")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80,00</t>
        </is>
      </c>
      <c r="F203" s="4" t="inlineStr">
        <is>
          <t>50.00</t>
        </is>
      </c>
    </row>
    <row collapsed="false" customFormat="false" customHeight="false" hidden="false" ht="12.1" outlineLevel="0" r="204">
      <c r="A204" s="5" t="s">
        <f>=HYPERLINK("https://leilaoonline.net/lote/detalhe/182330", "227")</f>
      </c>
      <c r="B204" s="4" t="s">
        <f>=HYPERLINK("https://leilaoonline.net/lote/detalhe/182330", "[ VÍDEO ] Lote de itens Antigos. Sendo: 01 - Relógio De Ponto, 02-Relógios quadrados grandes, 01 - Campainha de elétrica de Sino. 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80,00</t>
        </is>
      </c>
      <c r="F204" s="4" t="inlineStr">
        <is>
          <t>50.00</t>
        </is>
      </c>
    </row>
    <row collapsed="false" customFormat="false" customHeight="false" hidden="false" ht="12.1" outlineLevel="0" r="205">
      <c r="A205" s="5" t="s">
        <f>=HYPERLINK("https://leilaoonline.net/lote/detalhe/182329", "230")</f>
      </c>
      <c r="B205" s="4" t="s">
        <f>=HYPERLINK("https://leilaoonline.net/lote/detalhe/182329", " Lote Contendo 10 equipamentos de impressão e telefonia")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80,00</t>
        </is>
      </c>
      <c r="F205" s="4" t="inlineStr">
        <is>
          <t>50.00</t>
        </is>
      </c>
    </row>
    <row collapsed="false" customFormat="false" customHeight="false" hidden="false" ht="12.1" outlineLevel="0" r="206">
      <c r="A206" s="5" t="s">
        <f>=HYPERLINK("https://leilaoonline.net/lote/detalhe/182331", "233")</f>
      </c>
      <c r="B206" s="4" t="s">
        <f>=HYPERLINK("https://leilaoonline.net/lote/detalhe/182331", " Lote contendo diversos itens, sendo: 04 telefones sem fio, 02 mini  gravador , 02 Vou, 01 nobrek, 04 vídeo cassete e diversos cabos e outros.")</f>
      </c>
      <c r="C206" s="4" t="inlineStr">
        <is>
          <t>Não vendido</t>
        </is>
      </c>
      <c r="D206" s="4" t="inlineStr">
        <is>
          <t>0</t>
        </is>
      </c>
      <c r="E206" s="5" t="inlineStr">
        <is>
          <t>80,00</t>
        </is>
      </c>
      <c r="F206" s="4" t="inlineStr">
        <is>
          <t>50.00</t>
        </is>
      </c>
    </row>
    <row collapsed="false" customFormat="false" customHeight="false" hidden="false" ht="12.1" outlineLevel="0" r="207">
      <c r="A207" s="5" t="s">
        <f>=HYPERLINK("https://leilaoonline.net/lote/detalhe/182394", "236")</f>
      </c>
      <c r="B207" s="4" t="s">
        <f>=HYPERLINK("https://leilaoonline.net/lote/detalhe/182394", " LOTE C/ 50 UNIDADES DE GARRAFAS DE ÁGUA C/ TAMPA , PARA GELADEIRA CAPACIDADE 2 LITROS, DIVERSAS CORES, ( SEM USO) CONFORME FOTOS.")</f>
      </c>
      <c r="C207" s="4" t="inlineStr">
        <is>
          <t>Não vendido</t>
        </is>
      </c>
      <c r="D207" s="4" t="inlineStr">
        <is>
          <t>0</t>
        </is>
      </c>
      <c r="E207" s="5" t="inlineStr">
        <is>
          <t>250,00</t>
        </is>
      </c>
      <c r="F207" s="4" t="inlineStr">
        <is>
          <t>50.00</t>
        </is>
      </c>
    </row>
    <row collapsed="false" customFormat="false" customHeight="false" hidden="false" ht="12.1" outlineLevel="0" r="208">
      <c r="A208" s="5" t="s">
        <f>=HYPERLINK("https://leilaoonline.net/lote/detalhe/182391", "239")</f>
      </c>
      <c r="B208" s="4" t="s">
        <f>=HYPERLINK("https://leilaoonline.net/lote/detalhe/182391", " LOTE C/ 50 UNIDADES DE GARRAFAS DE ÁGUA C/ TAMPA , PARA GELADEIRA CAPACIDADE 2 LITROS, DIVERSAS CORES, ( SEM USO) CONFORME FOTOS.")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250,00</t>
        </is>
      </c>
      <c r="F208" s="4" t="inlineStr">
        <is>
          <t>50.00</t>
        </is>
      </c>
    </row>
    <row collapsed="false" customFormat="false" customHeight="false" hidden="false" ht="12.1" outlineLevel="0" r="209">
      <c r="A209" s="5" t="s">
        <f>=HYPERLINK("https://leilaoonline.net/lote/detalhe/182393", "242")</f>
      </c>
      <c r="B209" s="4" t="s">
        <f>=HYPERLINK("https://leilaoonline.net/lote/detalhe/182393", " Prateleiras e Nichos , no estado, conforte fotos.")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80,00</t>
        </is>
      </c>
      <c r="F209" s="4" t="inlineStr">
        <is>
          <t>50.00</t>
        </is>
      </c>
    </row>
    <row collapsed="false" customFormat="false" customHeight="false" hidden="false" ht="12.1" outlineLevel="0" r="210">
      <c r="A210" s="5" t="s">
        <f>=HYPERLINK("https://leilaoonline.net/lote/detalhe/182392", "245")</f>
      </c>
      <c r="B210" s="4" t="s">
        <f>=HYPERLINK("https://leilaoonline.net/lote/detalhe/182392", " LOTE C/ 50 UNIDADES DE GARRAFAS DE ÁGUA C/ TAMPA , PARA GELADEIRA CAPACIDADE 2 LITROS, DIVERSAS CORES, ( SEM USO) CONFORME FOTOS.")</f>
      </c>
      <c r="C210" s="4" t="inlineStr">
        <is>
          <t>Não vendido</t>
        </is>
      </c>
      <c r="D210" s="4" t="inlineStr">
        <is>
          <t>0</t>
        </is>
      </c>
      <c r="E210" s="5" t="inlineStr">
        <is>
          <t>250,00</t>
        </is>
      </c>
      <c r="F210" s="4" t="inlineStr">
        <is>
          <t>50.00</t>
        </is>
      </c>
    </row>
    <row collapsed="false" customFormat="false" customHeight="false" hidden="false" ht="12.1" outlineLevel="0" r="211">
      <c r="A211" s="5" t="s">
        <f>=HYPERLINK("https://leilaoonline.net/lote/detalhe/182395", "248")</f>
      </c>
      <c r="B211" s="4" t="s">
        <f>=HYPERLINK("https://leilaoonline.net/lote/detalhe/182395", " LOTE C/ 50 UNIDADES DE GARRAFAS DE ÁGUA C/ TAMPA , PARA GELADEIRA CAPACIDADE 2 LITROS, DIVERSAS CORES, ( SEM USO) CONFORME FOTOS.")</f>
      </c>
      <c r="C211" s="4" t="inlineStr">
        <is>
          <t>Não vendido</t>
        </is>
      </c>
      <c r="D211" s="4" t="inlineStr">
        <is>
          <t>0</t>
        </is>
      </c>
      <c r="E211" s="5" t="inlineStr">
        <is>
          <t>250,00</t>
        </is>
      </c>
      <c r="F211" s="4" t="inlineStr">
        <is>
          <t>50.00</t>
        </is>
      </c>
    </row>
    <row collapsed="false" customFormat="false" customHeight="false" hidden="false" ht="12.1" outlineLevel="0" r="212">
      <c r="A212" s="5" t="s">
        <f>=HYPERLINK("https://leilaoonline.net/lote/detalhe/182396", "251")</f>
      </c>
      <c r="B212" s="4" t="s">
        <f>=HYPERLINK("https://leilaoonline.net/lote/detalhe/182396", " COLEÇÃO CONTENDO 31 CINZEIROS ANTIGOS, DIVERSOS MODELOS, EM PORCELANA FINA E VIDRO, PARA COLECINADORES. C-01")</f>
      </c>
      <c r="C212" s="4" t="inlineStr">
        <is>
          <t>Não vendido</t>
        </is>
      </c>
      <c r="D212" s="4" t="inlineStr">
        <is>
          <t>0</t>
        </is>
      </c>
      <c r="E212" s="5" t="inlineStr">
        <is>
          <t>80,00</t>
        </is>
      </c>
      <c r="F212" s="4" t="inlineStr">
        <is>
          <t>50.00</t>
        </is>
      </c>
    </row>
    <row collapsed="false" customFormat="false" customHeight="false" hidden="false" ht="12.1" outlineLevel="0" r="213">
      <c r="A213" s="5" t="s">
        <f>=HYPERLINK("https://leilaoonline.net/lote/detalhe/182397", "254")</f>
      </c>
      <c r="B213" s="4" t="s">
        <f>=HYPERLINK("https://leilaoonline.net/lote/detalhe/182397", " LOTE C/ 50 UNIDADES DE GARRAFAS DE ÁGUA C/ TAMPA , PARA GELADEIRA CAPACIDADE 2 LITROS, DIVERSAS CORES, ( SEM USO) CONFORME FOTOS.")</f>
      </c>
      <c r="C213" s="4" t="inlineStr">
        <is>
          <t>Não vendido</t>
        </is>
      </c>
      <c r="D213" s="4" t="inlineStr">
        <is>
          <t>0</t>
        </is>
      </c>
      <c r="E213" s="5" t="inlineStr">
        <is>
          <t>250,00</t>
        </is>
      </c>
      <c r="F213" s="4" t="inlineStr">
        <is>
          <t>50.00</t>
        </is>
      </c>
    </row>
    <row collapsed="false" customFormat="false" customHeight="false" hidden="false" ht="12.1" outlineLevel="0" r="214">
      <c r="A214" s="5" t="s">
        <f>=HYPERLINK("https://leilaoonline.net/lote/detalhe/182399", "257")</f>
      </c>
      <c r="B214" s="4" t="s">
        <f>=HYPERLINK("https://leilaoonline.net/lote/detalhe/182399", " COLEÇÃO CONTENDO 31 CINZEIROS ANTIGOS, DIVERSOS MODELOS, EM PORCELANA FINA E VIDRO, CERAMICA  E OUTROS ,PARA COLECINADORES. C-02")</f>
      </c>
      <c r="C214" s="4" t="inlineStr">
        <is>
          <t>Não vendido</t>
        </is>
      </c>
      <c r="D214" s="4" t="inlineStr">
        <is>
          <t>0</t>
        </is>
      </c>
      <c r="E214" s="5" t="inlineStr">
        <is>
          <t>80,00</t>
        </is>
      </c>
      <c r="F214" s="4" t="inlineStr">
        <is>
          <t>50.00</t>
        </is>
      </c>
    </row>
    <row collapsed="false" customFormat="false" customHeight="false" hidden="false" ht="12.1" outlineLevel="0" r="215">
      <c r="A215" s="5" t="s">
        <f>=HYPERLINK("https://leilaoonline.net/lote/detalhe/182398", "260")</f>
      </c>
      <c r="B215" s="4" t="s">
        <f>=HYPERLINK("https://leilaoonline.net/lote/detalhe/182398", " LOTE C/ 50 UNIDADES DE GARRAFAS DE ÁGUA C/ TAMPA , PARA GELADEIRA CAPACIDADE 2 LITROS, DIVERSAS CORES, ( SEM USO) CONFORME FOTOS.")</f>
      </c>
      <c r="C215" s="4" t="inlineStr">
        <is>
          <t>Não vendido</t>
        </is>
      </c>
      <c r="D215" s="4" t="inlineStr">
        <is>
          <t>0</t>
        </is>
      </c>
      <c r="E215" s="5" t="inlineStr">
        <is>
          <t>250,00</t>
        </is>
      </c>
      <c r="F215" s="4" t="inlineStr">
        <is>
          <t>50.00</t>
        </is>
      </c>
    </row>
    <row collapsed="false" customFormat="false" customHeight="false" hidden="false" ht="12.1" outlineLevel="0" r="216">
      <c r="A216" s="5" t="s">
        <f>=HYPERLINK("https://leilaoonline.net/lote/detalhe/182400", "263")</f>
      </c>
      <c r="B216" s="4" t="s">
        <f>=HYPERLINK("https://leilaoonline.net/lote/detalhe/182400", "500 UNIDADES DE COFRINHOS DE PLÁSTICO INJETADO, SENDO MODELOS:  PORQUINHOS, COELHINHOS, CARRINHO FUSCA E BOLINHAS DE FUTEBOL, ( SEM USO).")</f>
      </c>
      <c r="C216" s="4" t="inlineStr">
        <is>
          <t>Não vendido</t>
        </is>
      </c>
      <c r="D216" s="4" t="inlineStr">
        <is>
          <t>0</t>
        </is>
      </c>
      <c r="E216" s="5" t="inlineStr">
        <is>
          <t>800,00</t>
        </is>
      </c>
      <c r="F216" s="4" t="inlineStr">
        <is>
          <t>50.00</t>
        </is>
      </c>
    </row>
    <row collapsed="false" customFormat="false" customHeight="false" hidden="false" ht="12.1" outlineLevel="0" r="217">
      <c r="A217" s="5" t="s">
        <f>=HYPERLINK("https://leilaoonline.net/lote/detalhe/182356", "266")</f>
      </c>
      <c r="B217" s="4" t="s">
        <f>=HYPERLINK("https://leilaoonline.net/lote/detalhe/182356", "[ VÍDEO ] 20 BRACELETES DE LUXO / PULSEIRA C/ PUNHO ABERTO EM METAL C/ TEXTURA E CRAVEJADO C/ PEDRARIAS, DIVERSOS TAMANHO E MODELOS, ( SEM USO).")</f>
      </c>
      <c r="C217" s="4" t="inlineStr">
        <is>
          <t>Não vendido</t>
        </is>
      </c>
      <c r="D217" s="4" t="inlineStr">
        <is>
          <t>0</t>
        </is>
      </c>
      <c r="E217" s="5" t="inlineStr">
        <is>
          <t>80,00</t>
        </is>
      </c>
      <c r="F217" s="4" t="inlineStr">
        <is>
          <t>50.00</t>
        </is>
      </c>
    </row>
    <row collapsed="false" customFormat="false" customHeight="false" hidden="false" ht="12.1" outlineLevel="0" r="218">
      <c r="A218" s="5" t="s">
        <f>=HYPERLINK("https://leilaoonline.net/lote/detalhe/182357", "269")</f>
      </c>
      <c r="B218" s="4" t="s">
        <f>=HYPERLINK("https://leilaoonline.net/lote/detalhe/182357", " Caloi Cross aro 20, Antiga da década de 1980, Original para Colecionadores")</f>
      </c>
      <c r="C218" s="4" t="inlineStr">
        <is>
          <t>Não vendido</t>
        </is>
      </c>
      <c r="D218" s="4" t="inlineStr">
        <is>
          <t>0</t>
        </is>
      </c>
      <c r="E218" s="5" t="inlineStr">
        <is>
          <t>250,00</t>
        </is>
      </c>
      <c r="F218" s="4" t="inlineStr">
        <is>
          <t>50.00</t>
        </is>
      </c>
    </row>
    <row collapsed="false" customFormat="false" customHeight="false" hidden="false" ht="12.1" outlineLevel="0" r="219">
      <c r="A219" s="5" t="s">
        <f>=HYPERLINK("https://leilaoonline.net/lote/detalhe/182337", "272")</f>
      </c>
      <c r="B219" s="4" t="s">
        <f>=HYPERLINK("https://leilaoonline.net/lote/detalhe/182337", " LOTE CONTENDO 50  KITS DE  BRINQUEDOS COLECIONAVEIS  ORIGINAL MARCA GULLIVER ,  DIVERSOS MODELOS ( SEM USO ). ESTOQUE ANTIGO, ALGUNS SÃO BEM RAROS, PARA COLECIONADORES.")</f>
      </c>
      <c r="C219" s="4" t="inlineStr">
        <is>
          <t>Não vendido</t>
        </is>
      </c>
      <c r="D219" s="4" t="inlineStr">
        <is>
          <t>0</t>
        </is>
      </c>
      <c r="E219" s="5" t="inlineStr">
        <is>
          <t>80,00</t>
        </is>
      </c>
      <c r="F219" s="4" t="inlineStr">
        <is>
          <t>50.00</t>
        </is>
      </c>
    </row>
    <row collapsed="false" customFormat="false" customHeight="false" hidden="false" ht="12.1" outlineLevel="0" r="220">
      <c r="A220" s="5" t="s">
        <f>=HYPERLINK("https://leilaoonline.net/lote/detalhe/182355", "275")</f>
      </c>
      <c r="B220" s="4" t="s">
        <f>=HYPERLINK("https://leilaoonline.net/lote/detalhe/182355", "[ VÍDEO ] 20 BRACELETES DE LUXO / PULSEIRA C/ PUNHO ABERTO EM METAL C/ TEXTURA E CRAVEJADO C/ PEDRARIAS, DIVERSOS TAMANHO E MODELOS, ( SEM USO).")</f>
      </c>
      <c r="C220" s="4" t="inlineStr">
        <is>
          <t>Não vendido</t>
        </is>
      </c>
      <c r="D220" s="4" t="inlineStr">
        <is>
          <t>0</t>
        </is>
      </c>
      <c r="E220" s="5" t="inlineStr">
        <is>
          <t>80,00</t>
        </is>
      </c>
      <c r="F220" s="4" t="inlineStr">
        <is>
          <t>50.00</t>
        </is>
      </c>
    </row>
    <row collapsed="false" customFormat="false" customHeight="false" hidden="false" ht="12.1" outlineLevel="0" r="221">
      <c r="A221" s="5" t="s">
        <f>=HYPERLINK("https://leilaoonline.net/lote/detalhe/182404", "278")</f>
      </c>
      <c r="B221" s="4" t="s">
        <f>=HYPERLINK("https://leilaoonline.net/lote/detalhe/182404", " LOTE CONTENDO 04 CAIXAS DE MADEIRA E 01 DE PAPELÃO C/ DIVERSOS SENDO; SPRAY, LUBRIFICANTES, SOLVENTES, TUBOS DE  SILICONES E OUTROS PRODUTOS  CONFORME FOTOS.")</f>
      </c>
      <c r="C221" s="4" t="inlineStr">
        <is>
          <t>Não vendido</t>
        </is>
      </c>
      <c r="D221" s="4" t="inlineStr">
        <is>
          <t>0</t>
        </is>
      </c>
      <c r="E221" s="5" t="inlineStr">
        <is>
          <t>80,00</t>
        </is>
      </c>
      <c r="F221" s="4" t="inlineStr">
        <is>
          <t>50.00</t>
        </is>
      </c>
    </row>
    <row collapsed="false" customFormat="false" customHeight="false" hidden="false" ht="12.1" outlineLevel="0" r="222">
      <c r="A222" s="5" t="s">
        <f>=HYPERLINK("https://leilaoonline.net/lote/detalhe/182406", "281")</f>
      </c>
      <c r="B222" s="4" t="s">
        <f>=HYPERLINK("https://leilaoonline.net/lote/detalhe/182406", " LOTE CONTENDO APROX. 1.000 CÉDULAS ANTIGAS, ORIGINAIS,  SELECIONADAS E ÓTIMO ESTADO DE CONSERVAÇÃO, TODAS NACIONAIS DE DIVERSAS ÉPOCAS. ( CORRETAMENTE ARMAZENADAS PARA GARANTIA DE SUA QUALIDADE). CONFORME FOTOS.")</f>
      </c>
      <c r="C222" s="4" t="inlineStr">
        <is>
          <t>Não vendido</t>
        </is>
      </c>
      <c r="D222" s="4" t="inlineStr">
        <is>
          <t>0</t>
        </is>
      </c>
      <c r="E222" s="5" t="inlineStr">
        <is>
          <t>990,00</t>
        </is>
      </c>
      <c r="F222" s="4" t="inlineStr">
        <is>
          <t>50.00</t>
        </is>
      </c>
    </row>
    <row collapsed="false" customFormat="false" customHeight="false" hidden="false" ht="12.1" outlineLevel="0" r="223">
      <c r="A223" s="5" t="s">
        <f>=HYPERLINK("https://leilaoonline.net/lote/detalhe/182405", "284")</f>
      </c>
      <c r="B223" s="4" t="s">
        <f>=HYPERLINK("https://leilaoonline.net/lote/detalhe/182405", " LOTE CONTENDO APROX. 1.000 CÉDULAS ANTIGAS, ORIGINAIS,  SELECIONADAS E ÓTIMO ESTADO DE CONSERVAÇÃO, TODAS NACIONAIS DE DIVERSAS ÉPOCAS. ( CORRETAMENTE ARMAZENADAS PARA GARANTIA DE SUA QUALIDADE). CONFORME FOTOS.")</f>
      </c>
      <c r="C223" s="4" t="inlineStr">
        <is>
          <t>Não vendido</t>
        </is>
      </c>
      <c r="D223" s="4" t="inlineStr">
        <is>
          <t>0</t>
        </is>
      </c>
      <c r="E223" s="5" t="inlineStr">
        <is>
          <t>990,00</t>
        </is>
      </c>
      <c r="F223" s="4" t="inlineStr">
        <is>
          <t>50.00</t>
        </is>
      </c>
    </row>
    <row collapsed="false" customFormat="false" customHeight="false" hidden="false" ht="12.1" outlineLevel="0" r="224">
      <c r="A224" s="5" t="s">
        <f>=HYPERLINK("https://leilaoonline.net/lote/detalhe/182408", "287")</f>
      </c>
      <c r="B224" s="4" t="s">
        <f>=HYPERLINK("https://leilaoonline.net/lote/detalhe/182408", " LOTE CONTENDO APROX. 1.000 CÉDULAS ANTIGAS, ORIGINAIS,  SELECIONADAS E ÓTIMO ESTADO DE CONSERVAÇÃO, TODAS NACIONAIS DE DIVERSAS ÉPOCAS. ( CORRETAMENTE ARMAZENADAS PARA GARANTIA DE SUA QUALIDADE). CONFORME FOTOS.")</f>
      </c>
      <c r="C224" s="4" t="inlineStr">
        <is>
          <t>Não vendido</t>
        </is>
      </c>
      <c r="D224" s="4" t="inlineStr">
        <is>
          <t>0</t>
        </is>
      </c>
      <c r="E224" s="5" t="inlineStr">
        <is>
          <t>990,00</t>
        </is>
      </c>
      <c r="F224" s="4" t="inlineStr">
        <is>
          <t>50.00</t>
        </is>
      </c>
    </row>
    <row collapsed="false" customFormat="false" customHeight="false" hidden="false" ht="12.1" outlineLevel="0" r="225">
      <c r="A225" s="5" t="s">
        <f>=HYPERLINK("https://leilaoonline.net/lote/detalhe/182407", "290")</f>
      </c>
      <c r="B225" s="4" t="s">
        <f>=HYPERLINK("https://leilaoonline.net/lote/detalhe/182407", " LOTE CONTENDO APROX. 1.000 CÉDULAS ANTIGAS, ORIGINAIS,  SELECIONADAS E ÓTIMO ESTADO DE CONSERVAÇÃO, TODAS NACIONAIS DE DIVERSAS ÉPOCAS. ( CORRETAMENTE ARMAZENADAS PARA GARANTIA DE SUA QUALIDADE). CONFORME FOTOS.")</f>
      </c>
      <c r="C225" s="4" t="inlineStr">
        <is>
          <t>Não vendido</t>
        </is>
      </c>
      <c r="D225" s="4" t="inlineStr">
        <is>
          <t>0</t>
        </is>
      </c>
      <c r="E225" s="5" t="inlineStr">
        <is>
          <t>990,00</t>
        </is>
      </c>
      <c r="F225" s="4" t="inlineStr">
        <is>
          <t>50.00</t>
        </is>
      </c>
    </row>
    <row collapsed="false" customFormat="false" customHeight="false" hidden="false" ht="12.1" outlineLevel="0" r="226">
      <c r="A226" s="5" t="s">
        <f>=HYPERLINK("https://leilaoonline.net/lote/detalhe/182409", "293")</f>
      </c>
      <c r="B226" s="4" t="s">
        <f>=HYPERLINK("https://leilaoonline.net/lote/detalhe/182409", " LOTE CONTENDO APROX. 1.000 CÉDULAS ANTIGAS, ORIGINAIS,  SELECIONADAS E ÓTIMO ESTADO DE CONSERVAÇÃO, TODAS NACIONAIS DE DIVERSAS ÉPOCAS. ( CORRETAMENTE ARMAZENADAS PARA GARANTIA DE SUA QUALIDADE). CONFORME FOTOS.")</f>
      </c>
      <c r="C226" s="4" t="inlineStr">
        <is>
          <t>Não vendido</t>
        </is>
      </c>
      <c r="D226" s="4" t="inlineStr">
        <is>
          <t>0</t>
        </is>
      </c>
      <c r="E226" s="5" t="inlineStr">
        <is>
          <t>990,00</t>
        </is>
      </c>
      <c r="F226" s="4" t="inlineStr">
        <is>
          <t>50.00</t>
        </is>
      </c>
    </row>
    <row collapsed="false" customFormat="false" customHeight="false" hidden="false" ht="12.1" outlineLevel="0" r="227">
      <c r="A227" s="5" t="s">
        <f>=HYPERLINK("https://leilaoonline.net/lote/detalhe/182431", "296")</f>
      </c>
      <c r="B227" s="4" t="s">
        <f>=HYPERLINK("https://leilaoonline.net/lote/detalhe/182431", " Móvel Antigo Chapeleiro madeira nobre c/espelho e gavetas, medindo:  2,00 X 0,95, para Colecionadores, ( no estado) conforme fotos.")</f>
      </c>
      <c r="C227" s="4" t="inlineStr">
        <is>
          <t>Lote retirado</t>
        </is>
      </c>
      <c r="D227" s="4" t="inlineStr">
        <is>
          <t>1</t>
        </is>
      </c>
      <c r="E227" s="5" t="inlineStr">
        <is>
          <t>490,00</t>
        </is>
      </c>
      <c r="F227" s="4" t="inlineStr">
        <is>
          <t>50.00</t>
        </is>
      </c>
    </row>
    <row collapsed="false" customFormat="false" customHeight="false" hidden="false" ht="12.1" outlineLevel="0" r="228">
      <c r="A228" s="5" t="s">
        <f>=HYPERLINK("https://leilaoonline.net/lote/detalhe/182429", "299")</f>
      </c>
      <c r="B228" s="4" t="s">
        <f>=HYPERLINK("https://leilaoonline.net/lote/detalhe/182429", " Poltrona Antiga de madeira nobre e de época, medindo aprox. 0,75 altura por 0,60 ,( no estado) conforme fotos.")</f>
      </c>
      <c r="C228" s="4" t="inlineStr">
        <is>
          <t>Lote retirado</t>
        </is>
      </c>
      <c r="D228" s="4" t="inlineStr">
        <is>
          <t>1</t>
        </is>
      </c>
      <c r="E228" s="5" t="inlineStr">
        <is>
          <t>150,00</t>
        </is>
      </c>
      <c r="F228" s="4" t="inlineStr">
        <is>
          <t>50.00</t>
        </is>
      </c>
    </row>
    <row collapsed="false" customFormat="false" customHeight="false" hidden="false" ht="12.1" outlineLevel="0" r="229">
      <c r="A229" s="5" t="s">
        <f>=HYPERLINK("https://leilaoonline.net/lote/detalhe/182430", "302")</f>
      </c>
      <c r="B229" s="4" t="s">
        <f>=HYPERLINK("https://leilaoonline.net/lote/detalhe/182430", " RÁDIO/RADIOLA VERTICAL, FHILIPS ANTIGO MEDINDO: 0,67x0,39x 0,15 RELÍQUIA PARA COLECINADORES, ( NO ESTADO) CONFORME FOTOS.")</f>
      </c>
      <c r="C229" s="4" t="inlineStr">
        <is>
          <t>Lote retirado</t>
        </is>
      </c>
      <c r="D229" s="4" t="inlineStr">
        <is>
          <t>1</t>
        </is>
      </c>
      <c r="E229" s="5" t="inlineStr">
        <is>
          <t>490,00</t>
        </is>
      </c>
      <c r="F229" s="4" t="inlineStr">
        <is>
          <t>50.00</t>
        </is>
      </c>
    </row>
    <row collapsed="false" customFormat="false" customHeight="false" hidden="false" ht="12.1" outlineLevel="0" r="230">
      <c r="A230" s="5" t="s">
        <f>=HYPERLINK("https://leilaoonline.net/lote/detalhe/182428", "305")</f>
      </c>
      <c r="B230" s="4" t="s">
        <f>=HYPERLINK("https://leilaoonline.net/lote/detalhe/182428", " Móvel Rústico Antigo/guarda alimentos madeira nobre c/ divisórias e gaveta medindo: 1,60 X 1,00para Colecionadores, ( no estado) conforme fotos.")</f>
      </c>
      <c r="C230" s="4" t="inlineStr">
        <is>
          <t>Lote retirado</t>
        </is>
      </c>
      <c r="D230" s="4" t="inlineStr">
        <is>
          <t>1</t>
        </is>
      </c>
      <c r="E230" s="5" t="inlineStr">
        <is>
          <t>750,00</t>
        </is>
      </c>
      <c r="F230" s="4" t="inlineStr">
        <is>
          <t>50.00</t>
        </is>
      </c>
    </row>
    <row collapsed="false" customFormat="false" customHeight="false" hidden="false" ht="12.1" outlineLevel="0" r="231">
      <c r="A231" s="5" t="s">
        <f>=HYPERLINK("https://leilaoonline.net/lote/detalhe/182427", "308")</f>
      </c>
      <c r="B231" s="4" t="s">
        <f>=HYPERLINK("https://leilaoonline.net/lote/detalhe/182427", " Escrivaninha Antiga de Madeira nobre medindo 1,30 x 0,55 X 0,80 c/ Cadeira.para Colecionadores, ( no estado) conforme fotos.")</f>
      </c>
      <c r="C231" s="4" t="inlineStr">
        <is>
          <t>Lote retirado</t>
        </is>
      </c>
      <c r="D231" s="4" t="inlineStr">
        <is>
          <t>2</t>
        </is>
      </c>
      <c r="E231" s="5" t="inlineStr">
        <is>
          <t>500,00</t>
        </is>
      </c>
      <c r="F231" s="4" t="inlineStr">
        <is>
          <t>50.00</t>
        </is>
      </c>
    </row>
    <row collapsed="false" customFormat="false" customHeight="false" hidden="false" ht="12.1" outlineLevel="0" r="232">
      <c r="A232" s="5" t="s">
        <f>=HYPERLINK("https://leilaoonline.net/lote/detalhe/182432", "311")</f>
      </c>
      <c r="B232" s="4" t="s">
        <f>=HYPERLINK("https://leilaoonline.net/lote/detalhe/182432", " Rádio transmissor RCA  RADIOTRONS  em madeira , medindo: 0,50 X 0,37 X 0,25  Antigo para Colecionadores, ( no estado) conforme fotos.")</f>
      </c>
      <c r="C232" s="4" t="inlineStr">
        <is>
          <t>Vendido</t>
        </is>
      </c>
      <c r="D232" s="4" t="inlineStr">
        <is>
          <t>3</t>
        </is>
      </c>
      <c r="E232" s="5" t="inlineStr">
        <is>
          <t>250,00</t>
        </is>
      </c>
      <c r="F232" s="4" t="inlineStr">
        <is>
          <t>50.00</t>
        </is>
      </c>
    </row>
    <row collapsed="false" customFormat="false" customHeight="false" hidden="false" ht="12.1" outlineLevel="0" r="233">
      <c r="A233" s="5" t="s">
        <f>=HYPERLINK("https://leilaoonline.net/lote/detalhe/182433", "314")</f>
      </c>
      <c r="B233" s="4" t="s">
        <f>=HYPERLINK("https://leilaoonline.net/lote/detalhe/182433", " RÁDIO/RADIOLA VERTICAL, FHILIPS ANTIGO RELÍQUIA PARA COLECINADORES, ( NO ESTADO) CONFORME FOTOS.")</f>
      </c>
      <c r="C233" s="4" t="inlineStr">
        <is>
          <t>Lote retirado</t>
        </is>
      </c>
      <c r="D233" s="4" t="inlineStr">
        <is>
          <t>3</t>
        </is>
      </c>
      <c r="E233" s="5" t="inlineStr">
        <is>
          <t>250,00</t>
        </is>
      </c>
      <c r="F233" s="4" t="inlineStr">
        <is>
          <t>50.00</t>
        </is>
      </c>
    </row>
    <row collapsed="false" customFormat="false" customHeight="false" hidden="false" ht="12.1" outlineLevel="0" r="234">
      <c r="A234" s="5" t="s">
        <f>=HYPERLINK("https://leilaoonline.net/lote/detalhe/182435", "317")</f>
      </c>
      <c r="B234" s="4" t="s">
        <f>=HYPERLINK("https://leilaoonline.net/lote/detalhe/182435", " BALANÇA ANTIGA, VISOR DE QUILOGRAMAS REDONDO, RELÍQUIA PARA COLECINADORES, ( NO ESTADO) CONFORME FOTOS.")</f>
      </c>
      <c r="C234" s="4" t="inlineStr">
        <is>
          <t>Não vendido</t>
        </is>
      </c>
      <c r="D234" s="4" t="inlineStr">
        <is>
          <t>0</t>
        </is>
      </c>
      <c r="E234" s="5" t="inlineStr">
        <is>
          <t>150,00</t>
        </is>
      </c>
      <c r="F234" s="4" t="inlineStr">
        <is>
          <t>50.00</t>
        </is>
      </c>
    </row>
    <row collapsed="false" customFormat="false" customHeight="false" hidden="false" ht="12.1" outlineLevel="0" r="235">
      <c r="A235" s="5" t="s">
        <f>=HYPERLINK("https://leilaoonline.net/lote/detalhe/182434", "320")</f>
      </c>
      <c r="B235" s="4" t="s">
        <f>=HYPERLINK("https://leilaoonline.net/lote/detalhe/182434", " CADEIRA DE DENTISTA  ANTIGA, PARA COLECIONADORES, ( NO ESTADO) CONFORME FOTOS.")</f>
      </c>
      <c r="C235" s="4" t="inlineStr">
        <is>
          <t>Lote retirado</t>
        </is>
      </c>
      <c r="D235" s="4" t="inlineStr">
        <is>
          <t>1</t>
        </is>
      </c>
      <c r="E235" s="5" t="inlineStr">
        <is>
          <t>150,00</t>
        </is>
      </c>
      <c r="F235" s="4" t="inlineStr">
        <is>
          <t>50.00</t>
        </is>
      </c>
    </row>
    <row collapsed="false" customFormat="false" customHeight="false" hidden="false" ht="12.1" outlineLevel="0" r="236">
      <c r="A236" s="5" t="s">
        <f>=HYPERLINK("https://leilaoonline.net/lote/detalhe/182437", "323")</f>
      </c>
      <c r="B236" s="4" t="s">
        <f>=HYPERLINK("https://leilaoonline.net/lote/detalhe/182437", " RADIOLA ANTIGA  CIDADES, MEDINDO:  1,10x0,95x 0,46  VERTICAL, ANTIGO RELÍQUIA PARA COLECIONADORES, ( NO ESTADO) CONFORME FOTOS.")</f>
      </c>
      <c r="C236" s="4" t="inlineStr">
        <is>
          <t>Lote retirado</t>
        </is>
      </c>
      <c r="D236" s="4" t="inlineStr">
        <is>
          <t>1</t>
        </is>
      </c>
      <c r="E236" s="5" t="inlineStr">
        <is>
          <t>490,00</t>
        </is>
      </c>
      <c r="F236" s="4" t="inlineStr">
        <is>
          <t>50.00</t>
        </is>
      </c>
    </row>
    <row collapsed="false" customFormat="false" customHeight="false" hidden="false" ht="12.1" outlineLevel="0" r="237">
      <c r="A237" s="5" t="s">
        <f>=HYPERLINK("https://leilaoonline.net/lote/detalhe/182436", "326")</f>
      </c>
      <c r="B237" s="4" t="s">
        <f>=HYPERLINK("https://leilaoonline.net/lote/detalhe/182436", " Lote único contendo: 01 liquidificador marca Arno super , 01 Arno Supermix copos de vidro, originais, 01 Moringas de Cerâmica e 01 Bebedouro de porcelana, ( no estado) conforme fotos.")</f>
      </c>
      <c r="C237" s="4" t="inlineStr">
        <is>
          <t>Não vendido</t>
        </is>
      </c>
      <c r="D237" s="4" t="inlineStr">
        <is>
          <t>0</t>
        </is>
      </c>
      <c r="E237" s="5" t="inlineStr">
        <is>
          <t>150,00</t>
        </is>
      </c>
      <c r="F237" s="4" t="inlineStr">
        <is>
          <t>50.00</t>
        </is>
      </c>
    </row>
    <row collapsed="false" customFormat="false" customHeight="false" hidden="false" ht="12.1" outlineLevel="0" r="238">
      <c r="A238" s="5" t="s">
        <f>=HYPERLINK("https://leilaoonline.net/lote/detalhe/182438", "329")</f>
      </c>
      <c r="B238" s="4" t="s">
        <f>=HYPERLINK("https://leilaoonline.net/lote/detalhe/182438", " Lote de latas antigas, sendo: 11 latas , Leite em pó Glória  e outras conforme fotos Relíquia para COLECIONADORES ( no estado) conforme fotos")</f>
      </c>
      <c r="C238" s="4" t="inlineStr">
        <is>
          <t>Não vendido</t>
        </is>
      </c>
      <c r="D238" s="4" t="inlineStr">
        <is>
          <t>0</t>
        </is>
      </c>
      <c r="E238" s="5" t="inlineStr">
        <is>
          <t>150,00</t>
        </is>
      </c>
      <c r="F238" s="4" t="inlineStr">
        <is>
          <t>50.00</t>
        </is>
      </c>
    </row>
    <row collapsed="false" customFormat="false" customHeight="false" hidden="false" ht="12.1" outlineLevel="0" r="239">
      <c r="A239" s="5" t="s">
        <f>=HYPERLINK("https://leilaoonline.net/lote/detalhe/182439", "332")</f>
      </c>
      <c r="B239" s="4" t="s">
        <f>=HYPERLINK("https://leilaoonline.net/lote/detalhe/182439", " Lote contendo 04 rádios antigos portáteis conforme fotos, Relíquia para COLECIONADORES ( no estado) conforme fotos")</f>
      </c>
      <c r="C239" s="4" t="inlineStr">
        <is>
          <t>Lote retirado</t>
        </is>
      </c>
      <c r="D239" s="4" t="inlineStr">
        <is>
          <t>1</t>
        </is>
      </c>
      <c r="E239" s="5" t="inlineStr">
        <is>
          <t>180,00</t>
        </is>
      </c>
      <c r="F239" s="4" t="inlineStr">
        <is>
          <t>50.00</t>
        </is>
      </c>
    </row>
    <row collapsed="false" customFormat="false" customHeight="false" hidden="false" ht="12.1" outlineLevel="0" r="240">
      <c r="A240" s="5" t="s">
        <f>=HYPERLINK("https://leilaoonline.net/lote/detalhe/182440", "335")</f>
      </c>
      <c r="B240" s="4" t="s">
        <f>=HYPERLINK("https://leilaoonline.net/lote/detalhe/182440", " Balança antiga madeira e ferro, Relíquia para COLECIONADORES ( no estado) conforme fotos, obs: ( O vaso não faz parte do lote)")</f>
      </c>
      <c r="C240" s="4" t="inlineStr">
        <is>
          <t>Não vendido</t>
        </is>
      </c>
      <c r="D240" s="4" t="inlineStr">
        <is>
          <t>0</t>
        </is>
      </c>
      <c r="E240" s="5" t="inlineStr">
        <is>
          <t>150,00</t>
        </is>
      </c>
      <c r="F240" s="4" t="inlineStr">
        <is>
          <t>50.00</t>
        </is>
      </c>
    </row>
    <row collapsed="false" customFormat="false" customHeight="false" hidden="false" ht="12.1" outlineLevel="0" r="241">
      <c r="A241" s="5" t="s">
        <f>=HYPERLINK("https://leilaoonline.net/lote/detalhe/182446", "338")</f>
      </c>
      <c r="B241" s="4" t="s">
        <f>=HYPERLINK("https://leilaoonline.net/lote/detalhe/182446", " LOTE CONTENDO 10 GARRAFAS TÉRMICAS DE INOX DE 500ml.  (SEM USO)")</f>
      </c>
      <c r="C241" s="4" t="inlineStr">
        <is>
          <t>Não vendido</t>
        </is>
      </c>
      <c r="D241" s="4" t="inlineStr">
        <is>
          <t>1</t>
        </is>
      </c>
      <c r="E241" s="5" t="inlineStr">
        <is>
          <t>80,00</t>
        </is>
      </c>
      <c r="F241" s="4" t="inlineStr">
        <is>
          <t>50.00</t>
        </is>
      </c>
    </row>
    <row collapsed="false" customFormat="false" customHeight="false" hidden="false" ht="12.1" outlineLevel="0" r="242">
      <c r="A242" s="5" t="s">
        <f>=HYPERLINK("https://leilaoonline.net/lote/detalhe/182447", "341")</f>
      </c>
      <c r="B242" s="4" t="s">
        <f>=HYPERLINK("https://leilaoonline.net/lote/detalhe/182447", " LOTE CONTENDO 10 GARRAFAS TÉRMICAS DE INOX DE 500ml.  (SEM USO)")</f>
      </c>
      <c r="C242" s="4" t="inlineStr">
        <is>
          <t>Não vendido</t>
        </is>
      </c>
      <c r="D242" s="4" t="inlineStr">
        <is>
          <t>2</t>
        </is>
      </c>
      <c r="E242" s="5" t="inlineStr">
        <is>
          <t>130,00</t>
        </is>
      </c>
      <c r="F242" s="4" t="inlineStr">
        <is>
          <t>50.00</t>
        </is>
      </c>
    </row>
    <row collapsed="false" customFormat="false" customHeight="false" hidden="false" ht="12.1" outlineLevel="0" r="243">
      <c r="A243" s="5" t="s">
        <f>=HYPERLINK("https://leilaoonline.net/lote/detalhe/182444", "344")</f>
      </c>
      <c r="B243" s="4" t="s">
        <f>=HYPERLINK("https://leilaoonline.net/lote/detalhe/182444", " LOTE CONTENDO 50 UNIDADES DE  MOSQUETÃO GANCHO OLHAL, VÁRIOS TAMANHOS E MODELOS ,( NO ESTADO), CONFORME FOTOS.")</f>
      </c>
      <c r="C243" s="4" t="inlineStr">
        <is>
          <t>Não vendido</t>
        </is>
      </c>
      <c r="D243" s="4" t="inlineStr">
        <is>
          <t>0</t>
        </is>
      </c>
      <c r="E243" s="5" t="inlineStr">
        <is>
          <t>80,00</t>
        </is>
      </c>
      <c r="F243" s="4" t="inlineStr">
        <is>
          <t>50.00</t>
        </is>
      </c>
    </row>
    <row collapsed="false" customFormat="false" customHeight="false" hidden="false" ht="12.1" outlineLevel="0" r="244">
      <c r="A244" s="5" t="s">
        <f>=HYPERLINK("https://leilaoonline.net/lote/detalhe/182442", "347")</f>
      </c>
      <c r="B244" s="4" t="s">
        <f>=HYPERLINK("https://leilaoonline.net/lote/detalhe/182442", " LOTE CONTENDO 50 UNIDADES DE  MOSQUETÃO GANCHO OLHAL, VÁRIOS TAMANHOS E MODELOS ,( NO ESTADO), CONFORME FOTOS.")</f>
      </c>
      <c r="C244" s="4" t="inlineStr">
        <is>
          <t>Não vendido</t>
        </is>
      </c>
      <c r="D244" s="4" t="inlineStr">
        <is>
          <t>0</t>
        </is>
      </c>
      <c r="E244" s="5" t="inlineStr">
        <is>
          <t>80,00</t>
        </is>
      </c>
      <c r="F244" s="4" t="inlineStr">
        <is>
          <t>50.00</t>
        </is>
      </c>
    </row>
    <row collapsed="false" customFormat="false" customHeight="false" hidden="false" ht="12.1" outlineLevel="0" r="245">
      <c r="A245" s="5" t="s">
        <f>=HYPERLINK("https://leilaoonline.net/lote/detalhe/182445", "350")</f>
      </c>
      <c r="B245" s="4" t="s">
        <f>=HYPERLINK("https://leilaoonline.net/lote/detalhe/182445", " LOTE CONTENDO 50 UNIDADES DE  MOSQUETÃO GANCHO OLHAL, VÁRIOS TAMANHOS E MODELOS ,( NO ESTADO), CONFORME FOTOS.")</f>
      </c>
      <c r="C245" s="4" t="inlineStr">
        <is>
          <t>Não vendido</t>
        </is>
      </c>
      <c r="D245" s="4" t="inlineStr">
        <is>
          <t>0</t>
        </is>
      </c>
      <c r="E245" s="5" t="inlineStr">
        <is>
          <t>80,00</t>
        </is>
      </c>
      <c r="F245" s="4" t="inlineStr">
        <is>
          <t>50.00</t>
        </is>
      </c>
    </row>
    <row collapsed="false" customFormat="false" customHeight="false" hidden="false" ht="12.1" outlineLevel="0" r="246">
      <c r="A246" s="5" t="s">
        <f>=HYPERLINK("https://leilaoonline.net/lote/detalhe/182443", "353")</f>
      </c>
      <c r="B246" s="4" t="s">
        <f>=HYPERLINK("https://leilaoonline.net/lote/detalhe/182443", " LOTE CONTENDO 50 UNIDADES DE  MOSQUETÃO GANCHO OLHAL, VÁRIOS TAMANHOS E MODELOS ,( NO ESTADO), CONFORME FOTOS.")</f>
      </c>
      <c r="C246" s="4" t="inlineStr">
        <is>
          <t>Não vendido</t>
        </is>
      </c>
      <c r="D246" s="4" t="inlineStr">
        <is>
          <t>0</t>
        </is>
      </c>
      <c r="E246" s="5" t="inlineStr">
        <is>
          <t>80,00</t>
        </is>
      </c>
      <c r="F246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2026-08-13T12:16:31.00Z</dcterms:created>
  <dc:creator>Tellks Tecnologia</dc:creator>
  <cp:revision>0</cp:revision>
</cp:coreProperties>
</file>