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173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ONLINE.NET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SUCATA METÁLICA, CAMINHÕES MUNCK, CARROS, GERADORES, TORNOS, MOINHOS E MAIS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26/04/2023 10:00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Guilherme O Rossi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=HYPERLINK("https://leilaoonline.net/lote/detalhe/174242", "000")</f>
      </c>
      <c r="B11" s="4" t="s">
        <f>=HYPERLINK("https://leilaoonline.net/lote/detalhe/174242", "[ VÍDEO ] Caminhão Mercedes Benz 1218 - truck Ano 1994. Com Munck Madal mod. 10.000 Ano 2005")</f>
      </c>
      <c r="C11" s="4" t="inlineStr">
        <is>
          <t>Não vendido</t>
        </is>
      </c>
      <c r="D11" s="4" t="inlineStr">
        <is>
          <t>0</t>
        </is>
      </c>
      <c r="E11" s="5" t="inlineStr">
        <is>
          <t>149.000,00</t>
        </is>
      </c>
      <c r="F11" s="4" t="inlineStr">
        <is>
          <t>500.00</t>
        </is>
      </c>
    </row>
    <row collapsed="false" customFormat="false" customHeight="false" hidden="false" ht="12.1" outlineLevel="0" r="12">
      <c r="A12" s="5" t="s">
        <f>=HYPERLINK("https://leilaoonline.net/lote/detalhe/175392", "001")</f>
      </c>
      <c r="B12" s="4" t="s">
        <f>=HYPERLINK("https://leilaoonline.net/lote/detalhe/175392", "VW / 17.250E ANO 2011/2012 - MOTOR CUMMINS  - MUNCK CIBI MOD. TC-6000 - funcionando")</f>
      </c>
      <c r="C12" s="4" t="inlineStr">
        <is>
          <t>Não vendido</t>
        </is>
      </c>
      <c r="D12" s="4" t="inlineStr">
        <is>
          <t>0</t>
        </is>
      </c>
      <c r="E12" s="5" t="inlineStr">
        <is>
          <t>159.000,00</t>
        </is>
      </c>
      <c r="F12" s="4" t="inlineStr">
        <is>
          <t>500.00</t>
        </is>
      </c>
    </row>
    <row collapsed="false" customFormat="false" customHeight="false" hidden="false" ht="12.1" outlineLevel="0" r="13">
      <c r="A13" s="5" t="s">
        <f>=HYPERLINK("https://leilaoonline.net/lote/detalhe/174268", "002")</f>
      </c>
      <c r="B13" s="4" t="s">
        <f>=HYPERLINK("https://leilaoonline.net/lote/detalhe/174268", "VW / JETTA  ANO 2008/2009 - GASOLINA")</f>
      </c>
      <c r="C13" s="4" t="inlineStr">
        <is>
          <t>Não vendido</t>
        </is>
      </c>
      <c r="D13" s="4" t="inlineStr">
        <is>
          <t>0</t>
        </is>
      </c>
      <c r="E13" s="5" t="inlineStr">
        <is>
          <t>35.000,00</t>
        </is>
      </c>
      <c r="F13" s="4" t="inlineStr">
        <is>
          <t>500.00</t>
        </is>
      </c>
    </row>
    <row collapsed="false" customFormat="false" customHeight="false" hidden="false" ht="12.1" outlineLevel="0" r="14">
      <c r="A14" s="5" t="s">
        <f>=HYPERLINK("https://leilaoonline.net/lote/detalhe/174320", "003")</f>
      </c>
      <c r="B14" s="4" t="s">
        <f>=HYPERLINK("https://leilaoonline.net/lote/detalhe/174320", "Grande quantidade de esteiras transportadoras diversas  - aprox. 30 ton. ( LANCES POR KG)")</f>
      </c>
      <c r="C14" s="4" t="inlineStr">
        <is>
          <t>Não vendido</t>
        </is>
      </c>
      <c r="D14" s="4" t="inlineStr">
        <is>
          <t>0</t>
        </is>
      </c>
      <c r="E14" s="5" t="inlineStr">
        <is>
          <t>3,00</t>
        </is>
      </c>
      <c r="F14" s="4" t="inlineStr">
        <is>
          <t>0.10</t>
        </is>
      </c>
    </row>
    <row collapsed="false" customFormat="false" customHeight="false" hidden="false" ht="12.1" outlineLevel="0" r="15">
      <c r="A15" s="5" t="s">
        <f>=HYPERLINK("https://leilaoonline.net/lote/detalhe/174282", "005")</f>
      </c>
      <c r="B15" s="4" t="s">
        <f>=HYPERLINK("https://leilaoonline.net/lote/detalhe/174282", "VW SAVEIRO 1.8 ano 2005/2006 - FLEX - AMBULÂNCIA ")</f>
      </c>
      <c r="C15" s="4" t="inlineStr">
        <is>
          <t>Não vendido</t>
        </is>
      </c>
      <c r="D15" s="4" t="inlineStr">
        <is>
          <t>0</t>
        </is>
      </c>
      <c r="E15" s="5" t="inlineStr">
        <is>
          <t>21.000,00</t>
        </is>
      </c>
      <c r="F15" s="4" t="inlineStr">
        <is>
          <t>250.00</t>
        </is>
      </c>
    </row>
    <row collapsed="false" customFormat="false" customHeight="false" hidden="false" ht="12.1" outlineLevel="0" r="16">
      <c r="A16" s="5" t="s">
        <f>=HYPERLINK("https://leilaoonline.net/lote/detalhe/174286", "006")</f>
      </c>
      <c r="B16" s="4" t="s">
        <f>=HYPERLINK("https://leilaoonline.net/lote/detalhe/174286", "VW QUANTUM CS ANO 1986/1986 - COR VERDE  - ALCOOL. FUNCIONANDO")</f>
      </c>
      <c r="C16" s="4" t="inlineStr">
        <is>
          <t>Não vendido</t>
        </is>
      </c>
      <c r="D16" s="4" t="inlineStr">
        <is>
          <t>1</t>
        </is>
      </c>
      <c r="E16" s="5" t="inlineStr">
        <is>
          <t>3.500,00</t>
        </is>
      </c>
      <c r="F16" s="4" t="inlineStr">
        <is>
          <t>150.00</t>
        </is>
      </c>
    </row>
    <row collapsed="false" customFormat="false" customHeight="false" hidden="false" ht="12.1" outlineLevel="0" r="17">
      <c r="A17" s="5" t="s">
        <f>=HYPERLINK("https://leilaoonline.net/lote/detalhe/174243", "008")</f>
      </c>
      <c r="B17" s="4" t="s">
        <f>=HYPERLINK("https://leilaoonline.net/lote/detalhe/174243", " LINHA COMPLETA PINTURA KTL")</f>
      </c>
      <c r="C17" s="4" t="inlineStr">
        <is>
          <t>Não vendido</t>
        </is>
      </c>
      <c r="D17" s="4" t="inlineStr">
        <is>
          <t>0</t>
        </is>
      </c>
      <c r="E17" s="5" t="inlineStr">
        <is>
          <t>55.000,00</t>
        </is>
      </c>
      <c r="F17" s="4" t="inlineStr">
        <is>
          <t>500.00</t>
        </is>
      </c>
    </row>
    <row collapsed="false" customFormat="false" customHeight="false" hidden="false" ht="12.1" outlineLevel="0" r="18">
      <c r="A18" s="5" t="s">
        <f>=HYPERLINK("https://leilaoonline.net/lote/detalhe/174278", "009")</f>
      </c>
      <c r="B18" s="4" t="s">
        <f>=HYPERLINK("https://leilaoonline.net/lote/detalhe/174278", "VALETADEIRA IMAP 3500")</f>
      </c>
      <c r="C18" s="4" t="inlineStr">
        <is>
          <t>Não vendido</t>
        </is>
      </c>
      <c r="D18" s="4" t="inlineStr">
        <is>
          <t>0</t>
        </is>
      </c>
      <c r="E18" s="5" t="inlineStr">
        <is>
          <t>20.000,00</t>
        </is>
      </c>
      <c r="F18" s="4" t="inlineStr">
        <is>
          <t>250.00</t>
        </is>
      </c>
    </row>
    <row collapsed="false" customFormat="false" customHeight="false" hidden="false" ht="12.1" outlineLevel="0" r="19">
      <c r="A19" s="5" t="s">
        <f>=HYPERLINK("https://leilaoonline.net/lote/detalhe/174229", "010")</f>
      </c>
      <c r="B19" s="4" t="s">
        <f>=HYPERLINK("https://leilaoonline.net/lote/detalhe/174229", "PRENSA")</f>
      </c>
      <c r="C19" s="4" t="inlineStr">
        <is>
          <t>Não vendido</t>
        </is>
      </c>
      <c r="D19" s="4" t="inlineStr">
        <is>
          <t>0</t>
        </is>
      </c>
      <c r="E19" s="5" t="inlineStr">
        <is>
          <t>13.000,00</t>
        </is>
      </c>
      <c r="F19" s="4" t="inlineStr">
        <is>
          <t>250.00</t>
        </is>
      </c>
    </row>
    <row collapsed="false" customFormat="false" customHeight="false" hidden="false" ht="12.1" outlineLevel="0" r="20">
      <c r="A20" s="5" t="s">
        <f>=HYPERLINK("https://leilaoonline.net/lote/detalhe/174300", "011")</f>
      </c>
      <c r="B20" s="4" t="s">
        <f>=HYPERLINK("https://leilaoonline.net/lote/detalhe/174300", "[ VÍDEO ]  Container térmico / revestido em aluminio para lanchonete. Medidas 6,00 x 2,40 - (ventilador, painel de força / luz no teto / exaustor / armários e pia)")</f>
      </c>
      <c r="C20" s="4" t="inlineStr">
        <is>
          <t>Não vendido</t>
        </is>
      </c>
      <c r="D20" s="4" t="inlineStr">
        <is>
          <t>0</t>
        </is>
      </c>
      <c r="E20" s="5" t="inlineStr">
        <is>
          <t>20.000,00</t>
        </is>
      </c>
      <c r="F20" s="4" t="inlineStr">
        <is>
          <t>250.00</t>
        </is>
      </c>
    </row>
    <row collapsed="false" customFormat="false" customHeight="false" hidden="false" ht="12.1" outlineLevel="0" r="21">
      <c r="A21" s="5" t="s">
        <f>=HYPERLINK("https://leilaoonline.net/lote/detalhe/174305", "012")</f>
      </c>
      <c r="B21" s="4" t="s">
        <f>=HYPERLINK("https://leilaoonline.net/lote/detalhe/174305", "[ LANCES POR KG ] Aprox. 250 ton. Grande quantidade material de escolha (mesanino desmontado/ chapas/ vigas / tubos / aço carbono/ aço inox e outros)")</f>
      </c>
      <c r="C21" s="4" t="inlineStr">
        <is>
          <t>Não vendido</t>
        </is>
      </c>
      <c r="D21" s="4" t="inlineStr">
        <is>
          <t>0</t>
        </is>
      </c>
      <c r="E21" s="5" t="inlineStr">
        <is>
          <t>2,80</t>
        </is>
      </c>
      <c r="F21" s="4" t="inlineStr">
        <is>
          <t>0.20</t>
        </is>
      </c>
    </row>
    <row collapsed="false" customFormat="false" customHeight="false" hidden="false" ht="12.1" outlineLevel="0" r="22">
      <c r="A22" s="5" t="s">
        <f>=HYPERLINK("https://leilaoonline.net/lote/detalhe/174301", "013")</f>
      </c>
      <c r="B22" s="4" t="s">
        <f>=HYPERLINK("https://leilaoonline.net/lote/detalhe/174301", " 40 Motoredutores seminovos")</f>
      </c>
      <c r="C22" s="4" t="inlineStr">
        <is>
          <t>Não vendido</t>
        </is>
      </c>
      <c r="D22" s="4" t="inlineStr">
        <is>
          <t>0</t>
        </is>
      </c>
      <c r="E22" s="5" t="inlineStr">
        <is>
          <t>50.000,00</t>
        </is>
      </c>
      <c r="F22" s="4" t="inlineStr">
        <is>
          <t>500.00</t>
        </is>
      </c>
    </row>
    <row collapsed="false" customFormat="false" customHeight="false" hidden="false" ht="12.1" outlineLevel="0" r="23">
      <c r="A23" s="5" t="s">
        <f>=HYPERLINK("https://leilaoonline.net/lote/detalhe/174302", "014")</f>
      </c>
      <c r="B23" s="4" t="s">
        <f>=HYPERLINK("https://leilaoonline.net/lote/detalhe/174302", " 03 plataformas elevatórias ( 2 JLG e 1 Genie )")</f>
      </c>
      <c r="C23" s="4" t="inlineStr">
        <is>
          <t>Não vendido</t>
        </is>
      </c>
      <c r="D23" s="4" t="inlineStr">
        <is>
          <t>0</t>
        </is>
      </c>
      <c r="E23" s="5" t="inlineStr">
        <is>
          <t>21.000,00</t>
        </is>
      </c>
      <c r="F23" s="4" t="inlineStr">
        <is>
          <t>500.00</t>
        </is>
      </c>
    </row>
    <row collapsed="false" customFormat="false" customHeight="false" hidden="false" ht="12.1" outlineLevel="0" r="24">
      <c r="A24" s="5" t="s">
        <f>=HYPERLINK("https://leilaoonline.net/lote/detalhe/174224", "015")</f>
      </c>
      <c r="B24" s="4" t="s">
        <f>=HYPERLINK("https://leilaoonline.net/lote/detalhe/174224", "Máquina para solda de tubo. Tipo ponteadeira.100 KVa")</f>
      </c>
      <c r="C24" s="4" t="inlineStr">
        <is>
          <t>Não vendido</t>
        </is>
      </c>
      <c r="D24" s="4" t="inlineStr">
        <is>
          <t>0</t>
        </is>
      </c>
      <c r="E24" s="5" t="inlineStr">
        <is>
          <t>5.750,00</t>
        </is>
      </c>
      <c r="F24" s="4" t="inlineStr">
        <is>
          <t>250.00</t>
        </is>
      </c>
    </row>
    <row collapsed="false" customFormat="false" customHeight="false" hidden="false" ht="12.1" outlineLevel="0" r="25">
      <c r="A25" s="5" t="s">
        <f>=HYPERLINK("https://leilaoonline.net/lote/detalhe/174443", "017")</f>
      </c>
      <c r="B25" s="4" t="s">
        <f>=HYPERLINK("https://leilaoonline.net/lote/detalhe/174443", "8 ELEVADORES AUTOMOTIVOS DESMONTADOS ( COMPLETOS)")</f>
      </c>
      <c r="C25" s="4" t="inlineStr">
        <is>
          <t>Não vendido</t>
        </is>
      </c>
      <c r="D25" s="4" t="inlineStr">
        <is>
          <t>0</t>
        </is>
      </c>
      <c r="E25" s="5" t="inlineStr">
        <is>
          <t>32.000,00</t>
        </is>
      </c>
      <c r="F25" s="4" t="inlineStr">
        <is>
          <t>200.00</t>
        </is>
      </c>
    </row>
    <row collapsed="false" customFormat="false" customHeight="false" hidden="false" ht="12.1" outlineLevel="0" r="26">
      <c r="A26" s="5" t="s">
        <f>=HYPERLINK("https://leilaoonline.net/lote/detalhe/174239", "018")</f>
      </c>
      <c r="B26" s="4" t="s">
        <f>=HYPERLINK("https://leilaoonline.net/lote/detalhe/174239", "GRUPO GERADOR BETOVA. 15 KWA. MOTOR DIESEL YANMAR")</f>
      </c>
      <c r="C26" s="4" t="inlineStr">
        <is>
          <t>Não vendido</t>
        </is>
      </c>
      <c r="D26" s="4" t="inlineStr">
        <is>
          <t>0</t>
        </is>
      </c>
      <c r="E26" s="5" t="inlineStr">
        <is>
          <t>15.000,00</t>
        </is>
      </c>
      <c r="F26" s="4" t="inlineStr">
        <is>
          <t>250.00</t>
        </is>
      </c>
    </row>
    <row collapsed="false" customFormat="false" customHeight="false" hidden="false" ht="12.1" outlineLevel="0" r="27">
      <c r="A27" s="5" t="s">
        <f>=HYPERLINK("https://leilaoonline.net/lote/detalhe/174283", "019")</f>
      </c>
      <c r="B27" s="4" t="s">
        <f>=HYPERLINK("https://leilaoonline.net/lote/detalhe/174283", "MOINHA DE FACAS MOTOR 30CV, 60 DE BOCA ")</f>
      </c>
      <c r="C27" s="4" t="inlineStr">
        <is>
          <t>Não vendido</t>
        </is>
      </c>
      <c r="D27" s="4" t="inlineStr">
        <is>
          <t>0</t>
        </is>
      </c>
      <c r="E27" s="5" t="inlineStr">
        <is>
          <t>18.000,00</t>
        </is>
      </c>
      <c r="F27" s="4" t="inlineStr">
        <is>
          <t>250.00</t>
        </is>
      </c>
    </row>
    <row collapsed="false" customFormat="false" customHeight="false" hidden="false" ht="12.1" outlineLevel="0" r="28">
      <c r="A28" s="5" t="s">
        <f>=HYPERLINK("https://leilaoonline.net/lote/detalhe/174279", "020")</f>
      </c>
      <c r="B28" s="4" t="s">
        <f>=HYPERLINK("https://leilaoonline.net/lote/detalhe/174279", "AGLUTINADOR PARA PLASTICO - MOTOR WEG 50 CV")</f>
      </c>
      <c r="C28" s="4" t="inlineStr">
        <is>
          <t>Não vendido</t>
        </is>
      </c>
      <c r="D28" s="4" t="inlineStr">
        <is>
          <t>0</t>
        </is>
      </c>
      <c r="E28" s="5" t="inlineStr">
        <is>
          <t>18.000,00</t>
        </is>
      </c>
      <c r="F28" s="4" t="inlineStr">
        <is>
          <t>250.00</t>
        </is>
      </c>
    </row>
    <row collapsed="false" customFormat="false" customHeight="false" hidden="false" ht="12.1" outlineLevel="0" r="29">
      <c r="A29" s="5" t="s">
        <f>=HYPERLINK("https://leilaoonline.net/lote/detalhe/174280", "021")</f>
      </c>
      <c r="B29" s="4" t="s">
        <f>=HYPERLINK("https://leilaoonline.net/lote/detalhe/174280", "MISTURADOR E SECADOR COM ROSCA INTERNA")</f>
      </c>
      <c r="C29" s="4" t="inlineStr">
        <is>
          <t>Não vendido</t>
        </is>
      </c>
      <c r="D29" s="4" t="inlineStr">
        <is>
          <t>0</t>
        </is>
      </c>
      <c r="E29" s="5" t="inlineStr">
        <is>
          <t>8.000,00</t>
        </is>
      </c>
      <c r="F29" s="4" t="inlineStr">
        <is>
          <t>250.00</t>
        </is>
      </c>
    </row>
    <row collapsed="false" customFormat="false" customHeight="false" hidden="false" ht="12.1" outlineLevel="0" r="30">
      <c r="A30" s="5" t="s">
        <f>=HYPERLINK("https://leilaoonline.net/lote/detalhe/174263", "022")</f>
      </c>
      <c r="B30" s="4" t="s">
        <f>=HYPERLINK("https://leilaoonline.net/lote/detalhe/174263", "03 MOTOREDUTORES")</f>
      </c>
      <c r="C30" s="4" t="inlineStr">
        <is>
          <t>Não vendido</t>
        </is>
      </c>
      <c r="D30" s="4" t="inlineStr">
        <is>
          <t>0</t>
        </is>
      </c>
      <c r="E30" s="5" t="inlineStr">
        <is>
          <t>3.500,00</t>
        </is>
      </c>
      <c r="F30" s="4" t="inlineStr">
        <is>
          <t>250.00</t>
        </is>
      </c>
    </row>
    <row collapsed="false" customFormat="false" customHeight="false" hidden="false" ht="12.1" outlineLevel="0" r="31">
      <c r="A31" s="5" t="s">
        <f>=HYPERLINK("https://leilaoonline.net/lote/detalhe/174269", "023")</f>
      </c>
      <c r="B31" s="4" t="s">
        <f>=HYPERLINK("https://leilaoonline.net/lote/detalhe/174269", "1 CENTRIFUGA MANUAL 12 QUADROS E 1 DECANTADOR 12 LITROS ")</f>
      </c>
      <c r="C31" s="4" t="inlineStr">
        <is>
          <t>Não vendido</t>
        </is>
      </c>
      <c r="D31" s="4" t="inlineStr">
        <is>
          <t>0</t>
        </is>
      </c>
      <c r="E31" s="5" t="inlineStr">
        <is>
          <t>1.500,00</t>
        </is>
      </c>
      <c r="F31" s="4" t="inlineStr">
        <is>
          <t>200.00</t>
        </is>
      </c>
    </row>
    <row collapsed="false" customFormat="false" customHeight="false" hidden="false" ht="12.1" outlineLevel="0" r="32">
      <c r="A32" s="5" t="s">
        <f>=HYPERLINK("https://leilaoonline.net/lote/detalhe/174907", "025")</f>
      </c>
      <c r="B32" s="4" t="s">
        <f>=HYPERLINK("https://leilaoonline.net/lote/detalhe/174907", " MOINHO DE FACAS BOCA 40")</f>
      </c>
      <c r="C32" s="4" t="inlineStr">
        <is>
          <t>Não vendido</t>
        </is>
      </c>
      <c r="D32" s="4" t="inlineStr">
        <is>
          <t>0</t>
        </is>
      </c>
      <c r="E32" s="5" t="inlineStr">
        <is>
          <t>9.000,00</t>
        </is>
      </c>
      <c r="F32" s="4" t="inlineStr">
        <is>
          <t>500.00</t>
        </is>
      </c>
    </row>
    <row collapsed="false" customFormat="false" customHeight="false" hidden="false" ht="12.1" outlineLevel="0" r="33">
      <c r="A33" s="5" t="s">
        <f>=HYPERLINK("https://leilaoonline.net/lote/detalhe/174227", "026")</f>
      </c>
      <c r="B33" s="4" t="s">
        <f>=HYPERLINK("https://leilaoonline.net/lote/detalhe/174227", " Lote de peças inox e alumínio")</f>
      </c>
      <c r="C33" s="4" t="inlineStr">
        <is>
          <t>Não vendido</t>
        </is>
      </c>
      <c r="D33" s="4" t="inlineStr">
        <is>
          <t>0</t>
        </is>
      </c>
      <c r="E33" s="5" t="inlineStr">
        <is>
          <t>500,00</t>
        </is>
      </c>
      <c r="F33" s="4" t="inlineStr">
        <is>
          <t>100.00</t>
        </is>
      </c>
    </row>
    <row collapsed="false" customFormat="false" customHeight="false" hidden="false" ht="12.1" outlineLevel="0" r="34">
      <c r="A34" s="5" t="s">
        <f>=HYPERLINK("https://leilaoonline.net/lote/detalhe/174231", "027")</f>
      </c>
      <c r="B34" s="4" t="s">
        <f>=HYPERLINK("https://leilaoonline.net/lote/detalhe/174231", " 4 aspiradores de pó Eletrolux sem acessórios")</f>
      </c>
      <c r="C34" s="4" t="inlineStr">
        <is>
          <t>Lote retirado</t>
        </is>
      </c>
      <c r="D34" s="4" t="inlineStr">
        <is>
          <t>1</t>
        </is>
      </c>
      <c r="E34" s="5" t="inlineStr">
        <is>
          <t>400,00</t>
        </is>
      </c>
      <c r="F34" s="4" t="inlineStr">
        <is>
          <t>100.00</t>
        </is>
      </c>
    </row>
    <row collapsed="false" customFormat="false" customHeight="false" hidden="false" ht="12.1" outlineLevel="0" r="35">
      <c r="A35" s="5" t="s">
        <f>=HYPERLINK("https://leilaoonline.net/lote/detalhe/174284", "028")</f>
      </c>
      <c r="B35" s="4" t="s">
        <f>=HYPERLINK("https://leilaoonline.net/lote/detalhe/174284", "GUINCHO TIPO GIRAFA 2.000 KG - FUNCIONANDO")</f>
      </c>
      <c r="C35" s="4" t="inlineStr">
        <is>
          <t>Não vendido</t>
        </is>
      </c>
      <c r="D35" s="4" t="inlineStr">
        <is>
          <t>0</t>
        </is>
      </c>
      <c r="E35" s="5" t="inlineStr">
        <is>
          <t>1.500,00</t>
        </is>
      </c>
      <c r="F35" s="4" t="inlineStr">
        <is>
          <t>250.00</t>
        </is>
      </c>
    </row>
    <row collapsed="false" customFormat="false" customHeight="false" hidden="false" ht="12.1" outlineLevel="0" r="36">
      <c r="A36" s="5" t="s">
        <f>=HYPERLINK("https://leilaoonline.net/lote/detalhe/174230", "029")</f>
      </c>
      <c r="B36" s="4" t="s">
        <f>=HYPERLINK("https://leilaoonline.net/lote/detalhe/174230", " 4 aspiradores de pó Eletrolux sem acessórios")</f>
      </c>
      <c r="C36" s="4" t="inlineStr">
        <is>
          <t>Vendido</t>
        </is>
      </c>
      <c r="D36" s="4" t="inlineStr">
        <is>
          <t>1</t>
        </is>
      </c>
      <c r="E36" s="5" t="inlineStr">
        <is>
          <t>400,00</t>
        </is>
      </c>
      <c r="F36" s="4" t="inlineStr">
        <is>
          <t>100.00</t>
        </is>
      </c>
    </row>
    <row collapsed="false" customFormat="false" customHeight="false" hidden="false" ht="12.1" outlineLevel="0" r="37">
      <c r="A37" s="5" t="s">
        <f>=HYPERLINK("https://leilaoonline.net/lote/detalhe/174270", "031")</f>
      </c>
      <c r="B37" s="4" t="s">
        <f>=HYPERLINK("https://leilaoonline.net/lote/detalhe/174270", "LOTE DE ANTIQUIDADES: 1 MÁQUINA DE ESCREVER HERMES Baby ,1 MAQUINA FOTOGRÁFICA RICOH,  2 RÁDIOS COMUNICADORES COBRA, 2 GALOS DE BRONZE E 1 MINI COMPRESSOR ")</f>
      </c>
      <c r="C37" s="4" t="inlineStr">
        <is>
          <t>Não vendido</t>
        </is>
      </c>
      <c r="D37" s="4" t="inlineStr">
        <is>
          <t>0</t>
        </is>
      </c>
      <c r="E37" s="5" t="inlineStr">
        <is>
          <t>1.200,00</t>
        </is>
      </c>
      <c r="F37" s="4" t="inlineStr">
        <is>
          <t>150.00</t>
        </is>
      </c>
    </row>
    <row collapsed="false" customFormat="false" customHeight="false" hidden="false" ht="12.1" outlineLevel="0" r="38">
      <c r="A38" s="5" t="s">
        <f>=HYPERLINK("https://leilaoonline.net/lote/detalhe/174285", "032")</f>
      </c>
      <c r="B38" s="4" t="s">
        <f>=HYPERLINK("https://leilaoonline.net/lote/detalhe/174285", "GUINCHO TIPO GIRAFA 1.000 KG - FUNCIONANDO")</f>
      </c>
      <c r="C38" s="4" t="inlineStr">
        <is>
          <t>Não vendido</t>
        </is>
      </c>
      <c r="D38" s="4" t="inlineStr">
        <is>
          <t>0</t>
        </is>
      </c>
      <c r="E38" s="5" t="inlineStr">
        <is>
          <t>1.200,00</t>
        </is>
      </c>
      <c r="F38" s="4" t="inlineStr">
        <is>
          <t>250.00</t>
        </is>
      </c>
    </row>
    <row collapsed="false" customFormat="false" customHeight="false" hidden="false" ht="12.1" outlineLevel="0" r="39">
      <c r="A39" s="5" t="s">
        <f>=HYPERLINK("https://leilaoonline.net/lote/detalhe/174217", "033")</f>
      </c>
      <c r="B39" s="4" t="s">
        <f>=HYPERLINK("https://leilaoonline.net/lote/detalhe/174217", " 1 ventilador. .")</f>
      </c>
      <c r="C39" s="4" t="inlineStr">
        <is>
          <t>Não vendido</t>
        </is>
      </c>
      <c r="D39" s="4" t="inlineStr">
        <is>
          <t>0</t>
        </is>
      </c>
      <c r="E39" s="5" t="inlineStr">
        <is>
          <t>800,00</t>
        </is>
      </c>
      <c r="F39" s="4" t="inlineStr">
        <is>
          <t>50.00</t>
        </is>
      </c>
    </row>
    <row collapsed="false" customFormat="false" customHeight="false" hidden="false" ht="12.1" outlineLevel="0" r="40">
      <c r="A40" s="5" t="s">
        <f>=HYPERLINK("https://leilaoonline.net/lote/detalhe/174246", "034")</f>
      </c>
      <c r="B40" s="4" t="s">
        <f>=HYPERLINK("https://leilaoonline.net/lote/detalhe/174246", "4 Ventiladores")</f>
      </c>
      <c r="C40" s="4" t="inlineStr">
        <is>
          <t>Não vendido</t>
        </is>
      </c>
      <c r="D40" s="4" t="inlineStr">
        <is>
          <t>0</t>
        </is>
      </c>
      <c r="E40" s="5" t="inlineStr">
        <is>
          <t>1.000,00</t>
        </is>
      </c>
      <c r="F40" s="4" t="inlineStr">
        <is>
          <t>150.00</t>
        </is>
      </c>
    </row>
    <row collapsed="false" customFormat="false" customHeight="false" hidden="false" ht="12.1" outlineLevel="0" r="41">
      <c r="A41" s="5" t="s">
        <f>=HYPERLINK("https://leilaoonline.net/lote/detalhe/174251", "035")</f>
      </c>
      <c r="B41" s="4" t="s">
        <f>=HYPERLINK("https://leilaoonline.net/lote/detalhe/174251", " 03 MOTORES, SENDO: 02 WEG E 01 SEM MARCA")</f>
      </c>
      <c r="C41" s="4" t="inlineStr">
        <is>
          <t>Não vendido</t>
        </is>
      </c>
      <c r="D41" s="4" t="inlineStr">
        <is>
          <t>0</t>
        </is>
      </c>
      <c r="E41" s="5" t="inlineStr">
        <is>
          <t>600,00</t>
        </is>
      </c>
      <c r="F41" s="4" t="inlineStr">
        <is>
          <t>100.00</t>
        </is>
      </c>
    </row>
    <row collapsed="false" customFormat="false" customHeight="false" hidden="false" ht="12.1" outlineLevel="0" r="42">
      <c r="A42" s="5" t="s">
        <f>=HYPERLINK("https://leilaoonline.net/lote/detalhe/174908", "036")</f>
      </c>
      <c r="B42" s="4" t="s">
        <f>=HYPERLINK("https://leilaoonline.net/lote/detalhe/174908", " MOTOR ELETRICO 20HP")</f>
      </c>
      <c r="C42" s="4" t="inlineStr">
        <is>
          <t>Não vendido</t>
        </is>
      </c>
      <c r="D42" s="4" t="inlineStr">
        <is>
          <t>0</t>
        </is>
      </c>
      <c r="E42" s="5" t="inlineStr">
        <is>
          <t>1.000,00</t>
        </is>
      </c>
      <c r="F42" s="4" t="inlineStr">
        <is>
          <t>250.00</t>
        </is>
      </c>
    </row>
    <row collapsed="false" customFormat="false" customHeight="false" hidden="false" ht="12.1" outlineLevel="0" r="43">
      <c r="A43" s="5" t="s">
        <f>=HYPERLINK("https://leilaoonline.net/lote/detalhe/174274", "037")</f>
      </c>
      <c r="B43" s="4" t="s">
        <f>=HYPERLINK("https://leilaoonline.net/lote/detalhe/174274", "1 EXAUSTOR LARGURA 65 CM MOTOR WEG 1.5 CV ")</f>
      </c>
      <c r="C43" s="4" t="inlineStr">
        <is>
          <t>Não vendido</t>
        </is>
      </c>
      <c r="D43" s="4" t="inlineStr">
        <is>
          <t>0</t>
        </is>
      </c>
      <c r="E43" s="5" t="inlineStr">
        <is>
          <t>900,00</t>
        </is>
      </c>
      <c r="F43" s="4" t="inlineStr">
        <is>
          <t>200.00</t>
        </is>
      </c>
    </row>
    <row collapsed="false" customFormat="false" customHeight="false" hidden="false" ht="12.1" outlineLevel="0" r="44">
      <c r="A44" s="5" t="s">
        <f>=HYPERLINK("https://leilaoonline.net/lote/detalhe/174216", "038")</f>
      </c>
      <c r="B44" s="4" t="s">
        <f>=HYPERLINK("https://leilaoonline.net/lote/detalhe/174216", "VÁLVULA ROTATIVA")</f>
      </c>
      <c r="C44" s="4" t="inlineStr">
        <is>
          <t>Não vendido</t>
        </is>
      </c>
      <c r="D44" s="4" t="inlineStr">
        <is>
          <t>0</t>
        </is>
      </c>
      <c r="E44" s="5" t="inlineStr">
        <is>
          <t>2.000,00</t>
        </is>
      </c>
      <c r="F44" s="4" t="inlineStr">
        <is>
          <t>250.00</t>
        </is>
      </c>
    </row>
    <row collapsed="false" customFormat="false" customHeight="false" hidden="false" ht="12.1" outlineLevel="0" r="45">
      <c r="A45" s="5" t="s">
        <f>=HYPERLINK("https://leilaoonline.net/lote/detalhe/174911", "039")</f>
      </c>
      <c r="B45" s="4" t="s">
        <f>=HYPERLINK("https://leilaoonline.net/lote/detalhe/174911", " COMPRESSOR PARA DENTISTA ANO 2017")</f>
      </c>
      <c r="C45" s="4" t="inlineStr">
        <is>
          <t>Não vendido</t>
        </is>
      </c>
      <c r="D45" s="4" t="inlineStr">
        <is>
          <t>0</t>
        </is>
      </c>
      <c r="E45" s="5" t="inlineStr">
        <is>
          <t>1.300,00</t>
        </is>
      </c>
      <c r="F45" s="4" t="inlineStr">
        <is>
          <t>250.00</t>
        </is>
      </c>
    </row>
    <row collapsed="false" customFormat="false" customHeight="false" hidden="false" ht="12.1" outlineLevel="0" r="46">
      <c r="A46" s="5" t="s">
        <f>=HYPERLINK("https://leilaoonline.net/lote/detalhe/174288", "040")</f>
      </c>
      <c r="B46" s="4" t="s">
        <f>=HYPERLINK("https://leilaoonline.net/lote/detalhe/174288", " ASPIRADOR FILTRO MANGA")</f>
      </c>
      <c r="C46" s="4" t="inlineStr">
        <is>
          <t>Não vendido</t>
        </is>
      </c>
      <c r="D46" s="4" t="inlineStr">
        <is>
          <t>0</t>
        </is>
      </c>
      <c r="E46" s="5" t="inlineStr">
        <is>
          <t>900,00</t>
        </is>
      </c>
      <c r="F46" s="4" t="inlineStr">
        <is>
          <t>150.00</t>
        </is>
      </c>
    </row>
    <row collapsed="false" customFormat="false" customHeight="false" hidden="false" ht="12.1" outlineLevel="0" r="47">
      <c r="A47" s="5" t="s">
        <f>=HYPERLINK("https://leilaoonline.net/lote/detalhe/174271", "041")</f>
      </c>
      <c r="B47" s="4" t="s">
        <f>=HYPERLINK("https://leilaoonline.net/lote/detalhe/174271", "1 REDUTOR DE GRANDE PORTE PESO. 1.250 KGS APROX.")</f>
      </c>
      <c r="C47" s="4" t="inlineStr">
        <is>
          <t>Não vendido</t>
        </is>
      </c>
      <c r="D47" s="4" t="inlineStr">
        <is>
          <t>0</t>
        </is>
      </c>
      <c r="E47" s="5" t="inlineStr">
        <is>
          <t>5.500,00</t>
        </is>
      </c>
      <c r="F47" s="4" t="inlineStr">
        <is>
          <t>200.00</t>
        </is>
      </c>
    </row>
    <row collapsed="false" customFormat="false" customHeight="false" hidden="false" ht="12.1" outlineLevel="0" r="48">
      <c r="A48" s="5" t="s">
        <f>=HYPERLINK("https://leilaoonline.net/lote/detalhe/174265", "042")</f>
      </c>
      <c r="B48" s="4" t="s">
        <f>=HYPERLINK("https://leilaoonline.net/lote/detalhe/174265", "1 VENTOINHA")</f>
      </c>
      <c r="C48" s="4" t="inlineStr">
        <is>
          <t>Não vendido</t>
        </is>
      </c>
      <c r="D48" s="4" t="inlineStr">
        <is>
          <t>0</t>
        </is>
      </c>
      <c r="E48" s="5" t="inlineStr">
        <is>
          <t>900,00</t>
        </is>
      </c>
      <c r="F48" s="4" t="inlineStr">
        <is>
          <t>200.00</t>
        </is>
      </c>
    </row>
    <row collapsed="false" customFormat="false" customHeight="false" hidden="false" ht="12.1" outlineLevel="0" r="49">
      <c r="A49" s="5" t="s">
        <f>=HYPERLINK("https://leilaoonline.net/lote/detalhe/174909", "043")</f>
      </c>
      <c r="B49" s="4" t="s">
        <f>=HYPERLINK("https://leilaoonline.net/lote/detalhe/174909", " AUTOCLAVE")</f>
      </c>
      <c r="C49" s="4" t="inlineStr">
        <is>
          <t>Não vendido</t>
        </is>
      </c>
      <c r="D49" s="4" t="inlineStr">
        <is>
          <t>0</t>
        </is>
      </c>
      <c r="E49" s="5" t="inlineStr">
        <is>
          <t>1.200,00</t>
        </is>
      </c>
      <c r="F49" s="4" t="inlineStr">
        <is>
          <t>250.00</t>
        </is>
      </c>
    </row>
    <row collapsed="false" customFormat="false" customHeight="false" hidden="false" ht="12.1" outlineLevel="0" r="50">
      <c r="A50" s="5" t="s">
        <f>=HYPERLINK("https://leilaoonline.net/lote/detalhe/174235", "044")</f>
      </c>
      <c r="B50" s="4" t="s">
        <f>=HYPERLINK("https://leilaoonline.net/lote/detalhe/174235", " 1 taboriador de peças com aquecedor")</f>
      </c>
      <c r="C50" s="4" t="inlineStr">
        <is>
          <t>Não vendido</t>
        </is>
      </c>
      <c r="D50" s="4" t="inlineStr">
        <is>
          <t>0</t>
        </is>
      </c>
      <c r="E50" s="5" t="inlineStr">
        <is>
          <t>900,00</t>
        </is>
      </c>
      <c r="F50" s="4" t="inlineStr">
        <is>
          <t>100.00</t>
        </is>
      </c>
    </row>
    <row collapsed="false" customFormat="false" customHeight="false" hidden="false" ht="12.1" outlineLevel="0" r="51">
      <c r="A51" s="5" t="s">
        <f>=HYPERLINK("https://leilaoonline.net/lote/detalhe/174910", "045")</f>
      </c>
      <c r="B51" s="4" t="s">
        <f>=HYPERLINK("https://leilaoonline.net/lote/detalhe/174910", " VENTOINHA C/ MOTOR 7,5HP")</f>
      </c>
      <c r="C51" s="4" t="inlineStr">
        <is>
          <t>Não vendido</t>
        </is>
      </c>
      <c r="D51" s="4" t="inlineStr">
        <is>
          <t>0</t>
        </is>
      </c>
      <c r="E51" s="5" t="inlineStr">
        <is>
          <t>1.300,00</t>
        </is>
      </c>
      <c r="F51" s="4" t="inlineStr">
        <is>
          <t>250.00</t>
        </is>
      </c>
    </row>
    <row collapsed="false" customFormat="false" customHeight="false" hidden="false" ht="12.1" outlineLevel="0" r="52">
      <c r="A52" s="5" t="s">
        <f>=HYPERLINK("https://leilaoonline.net/lote/detalhe/174289", "046")</f>
      </c>
      <c r="B52" s="4" t="s">
        <f>=HYPERLINK("https://leilaoonline.net/lote/detalhe/174289", " BOMBA PARA ÓLEO")</f>
      </c>
      <c r="C52" s="4" t="inlineStr">
        <is>
          <t>Não vendido</t>
        </is>
      </c>
      <c r="D52" s="4" t="inlineStr">
        <is>
          <t>0</t>
        </is>
      </c>
      <c r="E52" s="5" t="inlineStr">
        <is>
          <t>2.900,00</t>
        </is>
      </c>
      <c r="F52" s="4" t="inlineStr">
        <is>
          <t>150.00</t>
        </is>
      </c>
    </row>
    <row collapsed="false" customFormat="false" customHeight="false" hidden="false" ht="12.1" outlineLevel="0" r="53">
      <c r="A53" s="5" t="s">
        <f>=HYPERLINK("https://leilaoonline.net/lote/detalhe/174275", "047")</f>
      </c>
      <c r="B53" s="4" t="s">
        <f>=HYPERLINK("https://leilaoonline.net/lote/detalhe/174275", "EXAUSTOR LARGURA 65 CM - MOTOR 1.5 HP MONOFASICO")</f>
      </c>
      <c r="C53" s="4" t="inlineStr">
        <is>
          <t>Não vendido</t>
        </is>
      </c>
      <c r="D53" s="4" t="inlineStr">
        <is>
          <t>0</t>
        </is>
      </c>
      <c r="E53" s="5" t="inlineStr">
        <is>
          <t>900,00</t>
        </is>
      </c>
      <c r="F53" s="4" t="inlineStr">
        <is>
          <t>200.00</t>
        </is>
      </c>
    </row>
    <row collapsed="false" customFormat="false" customHeight="false" hidden="false" ht="12.1" outlineLevel="0" r="54">
      <c r="A54" s="5" t="s">
        <f>=HYPERLINK("https://leilaoonline.net/lote/detalhe/174241", "048")</f>
      </c>
      <c r="B54" s="4" t="s">
        <f>=HYPERLINK("https://leilaoonline.net/lote/detalhe/174241", " 10 peças - câmera e protetor para empilhadeira")</f>
      </c>
      <c r="C54" s="4" t="inlineStr">
        <is>
          <t>Não vendido</t>
        </is>
      </c>
      <c r="D54" s="4" t="inlineStr">
        <is>
          <t>0</t>
        </is>
      </c>
      <c r="E54" s="5" t="inlineStr">
        <is>
          <t>200,00</t>
        </is>
      </c>
      <c r="F54" s="4" t="inlineStr">
        <is>
          <t>50.00</t>
        </is>
      </c>
    </row>
    <row collapsed="false" customFormat="false" customHeight="false" hidden="false" ht="12.1" outlineLevel="0" r="55">
      <c r="A55" s="5" t="s">
        <f>=HYPERLINK("https://leilaoonline.net/lote/detalhe/175393", "049")</f>
      </c>
      <c r="B55" s="4" t="s">
        <f>=HYPERLINK("https://leilaoonline.net/lote/detalhe/175393", "SERRA PARA MADEIRA COM MOTOR")</f>
      </c>
      <c r="C55" s="4" t="inlineStr">
        <is>
          <t>Vendido</t>
        </is>
      </c>
      <c r="D55" s="4" t="inlineStr">
        <is>
          <t>1</t>
        </is>
      </c>
      <c r="E55" s="5" t="inlineStr">
        <is>
          <t>750,00</t>
        </is>
      </c>
      <c r="F55" s="4" t="inlineStr">
        <is>
          <t>200.00</t>
        </is>
      </c>
    </row>
    <row collapsed="false" customFormat="false" customHeight="false" hidden="false" ht="12.1" outlineLevel="0" r="56">
      <c r="A56" s="5" t="s">
        <f>=HYPERLINK("https://leilaoonline.net/lote/detalhe/174248", "050")</f>
      </c>
      <c r="B56" s="4" t="s">
        <f>=HYPERLINK("https://leilaoonline.net/lote/detalhe/174248", "Mangueiras de pressão hidráulica ")</f>
      </c>
      <c r="C56" s="4" t="inlineStr">
        <is>
          <t>Não vendido</t>
        </is>
      </c>
      <c r="D56" s="4" t="inlineStr">
        <is>
          <t>0</t>
        </is>
      </c>
      <c r="E56" s="5" t="inlineStr">
        <is>
          <t>450,00</t>
        </is>
      </c>
      <c r="F56" s="4" t="inlineStr">
        <is>
          <t>150.00</t>
        </is>
      </c>
    </row>
    <row collapsed="false" customFormat="false" customHeight="false" hidden="false" ht="12.1" outlineLevel="0" r="57">
      <c r="A57" s="5" t="s">
        <f>=HYPERLINK("https://leilaoonline.net/lote/detalhe/174281", "052")</f>
      </c>
      <c r="B57" s="4" t="s">
        <f>=HYPERLINK("https://leilaoonline.net/lote/detalhe/174281", "APARELHO DE GINASTICA STEPPER - SEM USO")</f>
      </c>
      <c r="C57" s="4" t="inlineStr">
        <is>
          <t>Não vendido</t>
        </is>
      </c>
      <c r="D57" s="4" t="inlineStr">
        <is>
          <t>0</t>
        </is>
      </c>
      <c r="E57" s="5" t="inlineStr">
        <is>
          <t>200,00</t>
        </is>
      </c>
      <c r="F57" s="4" t="inlineStr">
        <is>
          <t>100.00</t>
        </is>
      </c>
    </row>
    <row collapsed="false" customFormat="false" customHeight="false" hidden="false" ht="12.1" outlineLevel="0" r="58">
      <c r="A58" s="5" t="s">
        <f>=HYPERLINK("https://leilaoonline.net/lote/detalhe/174267", "053")</f>
      </c>
      <c r="B58" s="4" t="s">
        <f>=HYPERLINK("https://leilaoonline.net/lote/detalhe/174267", "4 PNEUS 255/50/R20 PIRELLI SCORPIONS ")</f>
      </c>
      <c r="C58" s="4" t="inlineStr">
        <is>
          <t>Não vendido</t>
        </is>
      </c>
      <c r="D58" s="4" t="inlineStr">
        <is>
          <t>0</t>
        </is>
      </c>
      <c r="E58" s="5" t="inlineStr">
        <is>
          <t>600,00</t>
        </is>
      </c>
      <c r="F58" s="4" t="inlineStr">
        <is>
          <t>200.00</t>
        </is>
      </c>
    </row>
    <row collapsed="false" customFormat="false" customHeight="false" hidden="false" ht="12.1" outlineLevel="0" r="59">
      <c r="A59" s="5" t="s">
        <f>=HYPERLINK("https://leilaoonline.net/lote/detalhe/174249", "054")</f>
      </c>
      <c r="B59" s="4" t="s">
        <f>=HYPERLINK("https://leilaoonline.net/lote/detalhe/174249", "2 motores weg 1 de 20 1 de 6 cv")</f>
      </c>
      <c r="C59" s="4" t="inlineStr">
        <is>
          <t>Não vendido</t>
        </is>
      </c>
      <c r="D59" s="4" t="inlineStr">
        <is>
          <t>0</t>
        </is>
      </c>
      <c r="E59" s="5" t="inlineStr">
        <is>
          <t>3.000,00</t>
        </is>
      </c>
      <c r="F59" s="4" t="inlineStr">
        <is>
          <t>200.00</t>
        </is>
      </c>
    </row>
    <row collapsed="false" customFormat="false" customHeight="false" hidden="false" ht="12.1" outlineLevel="0" r="60">
      <c r="A60" s="5" t="s">
        <f>=HYPERLINK("https://leilaoonline.net/lote/detalhe/174250", "055")</f>
      </c>
      <c r="B60" s="4" t="s">
        <f>=HYPERLINK("https://leilaoonline.net/lote/detalhe/174250", "1 bomba a vácuo 2 moto redutor")</f>
      </c>
      <c r="C60" s="4" t="inlineStr">
        <is>
          <t>Não vendido</t>
        </is>
      </c>
      <c r="D60" s="4" t="inlineStr">
        <is>
          <t>0</t>
        </is>
      </c>
      <c r="E60" s="5" t="inlineStr">
        <is>
          <t>1.200,00</t>
        </is>
      </c>
      <c r="F60" s="4" t="inlineStr">
        <is>
          <t>200.00</t>
        </is>
      </c>
    </row>
    <row collapsed="false" customFormat="false" customHeight="false" hidden="false" ht="12.1" outlineLevel="0" r="61">
      <c r="A61" s="5" t="s">
        <f>=HYPERLINK("https://leilaoonline.net/lote/detalhe/174237", "056")</f>
      </c>
      <c r="B61" s="4" t="s">
        <f>=HYPERLINK("https://leilaoonline.net/lote/detalhe/174237", "1 Bomba")</f>
      </c>
      <c r="C61" s="4" t="inlineStr">
        <is>
          <t>Não vendido</t>
        </is>
      </c>
      <c r="D61" s="4" t="inlineStr">
        <is>
          <t>0</t>
        </is>
      </c>
      <c r="E61" s="5" t="inlineStr">
        <is>
          <t>1.900,00</t>
        </is>
      </c>
      <c r="F61" s="4" t="inlineStr">
        <is>
          <t>250.00</t>
        </is>
      </c>
    </row>
    <row collapsed="false" customFormat="false" customHeight="false" hidden="false" ht="12.1" outlineLevel="0" r="62">
      <c r="A62" s="5" t="s">
        <f>=HYPERLINK("https://leilaoonline.net/lote/detalhe/174290", "057")</f>
      </c>
      <c r="B62" s="4" t="s">
        <f>=HYPERLINK("https://leilaoonline.net/lote/detalhe/174290", " 07 PISTÕES")</f>
      </c>
      <c r="C62" s="4" t="inlineStr">
        <is>
          <t>Não vendido</t>
        </is>
      </c>
      <c r="D62" s="4" t="inlineStr">
        <is>
          <t>0</t>
        </is>
      </c>
      <c r="E62" s="5" t="inlineStr">
        <is>
          <t>4.100,00</t>
        </is>
      </c>
      <c r="F62" s="4" t="inlineStr">
        <is>
          <t>150.00</t>
        </is>
      </c>
    </row>
    <row collapsed="false" customFormat="false" customHeight="false" hidden="false" ht="12.1" outlineLevel="0" r="63">
      <c r="A63" s="5" t="s">
        <f>=HYPERLINK("https://leilaoonline.net/lote/detalhe/174238", "058")</f>
      </c>
      <c r="B63" s="4" t="s">
        <f>=HYPERLINK("https://leilaoonline.net/lote/detalhe/174238", "1 unidade hidráulica com 2 bombas hidráulicas com trocador de calor")</f>
      </c>
      <c r="C63" s="4" t="inlineStr">
        <is>
          <t>Não vendido</t>
        </is>
      </c>
      <c r="D63" s="4" t="inlineStr">
        <is>
          <t>0</t>
        </is>
      </c>
      <c r="E63" s="5" t="inlineStr">
        <is>
          <t>7.500,00</t>
        </is>
      </c>
      <c r="F63" s="4" t="inlineStr">
        <is>
          <t>200.00</t>
        </is>
      </c>
    </row>
    <row collapsed="false" customFormat="false" customHeight="false" hidden="false" ht="12.1" outlineLevel="0" r="64">
      <c r="A64" s="5" t="s">
        <f>=HYPERLINK("https://leilaoonline.net/lote/detalhe/174276", "060")</f>
      </c>
      <c r="B64" s="4" t="s">
        <f>=HYPERLINK("https://leilaoonline.net/lote/detalhe/174276", "1 Gerador")</f>
      </c>
      <c r="C64" s="4" t="inlineStr">
        <is>
          <t>Não vendido</t>
        </is>
      </c>
      <c r="D64" s="4" t="inlineStr">
        <is>
          <t>0</t>
        </is>
      </c>
      <c r="E64" s="5" t="inlineStr">
        <is>
          <t>900,00</t>
        </is>
      </c>
      <c r="F64" s="4" t="inlineStr">
        <is>
          <t>150.00</t>
        </is>
      </c>
    </row>
    <row collapsed="false" customFormat="false" customHeight="false" hidden="false" ht="12.1" outlineLevel="0" r="65">
      <c r="A65" s="5" t="s">
        <f>=HYPERLINK("https://leilaoonline.net/lote/detalhe/174215", "061")</f>
      </c>
      <c r="B65" s="4" t="s">
        <f>=HYPERLINK("https://leilaoonline.net/lote/detalhe/174215", "COLETOR E SEPARADOR DE ÓLEO")</f>
      </c>
      <c r="C65" s="4" t="inlineStr">
        <is>
          <t>Não vendido</t>
        </is>
      </c>
      <c r="D65" s="4" t="inlineStr">
        <is>
          <t>0</t>
        </is>
      </c>
      <c r="E65" s="5" t="inlineStr">
        <is>
          <t>1.000,00</t>
        </is>
      </c>
      <c r="F65" s="4" t="inlineStr">
        <is>
          <t>200.00</t>
        </is>
      </c>
    </row>
    <row collapsed="false" customFormat="false" customHeight="false" hidden="false" ht="12.1" outlineLevel="0" r="66">
      <c r="A66" s="5" t="s">
        <f>=HYPERLINK("https://leilaoonline.net/lote/detalhe/174252", "062")</f>
      </c>
      <c r="B66" s="4" t="s">
        <f>=HYPERLINK("https://leilaoonline.net/lote/detalhe/174252", " 1 VENTOINHA / VENTILADOR")</f>
      </c>
      <c r="C66" s="4" t="inlineStr">
        <is>
          <t>Não vendido</t>
        </is>
      </c>
      <c r="D66" s="4" t="inlineStr">
        <is>
          <t>0</t>
        </is>
      </c>
      <c r="E66" s="5" t="inlineStr">
        <is>
          <t>3.100,00</t>
        </is>
      </c>
      <c r="F66" s="4" t="inlineStr">
        <is>
          <t>200.00</t>
        </is>
      </c>
    </row>
    <row collapsed="false" customFormat="false" customHeight="false" hidden="false" ht="12.1" outlineLevel="0" r="67">
      <c r="A67" s="5" t="s">
        <f>=HYPERLINK("https://leilaoonline.net/lote/detalhe/174253", "066")</f>
      </c>
      <c r="B67" s="4" t="s">
        <f>=HYPERLINK("https://leilaoonline.net/lote/detalhe/174253", " 01 ALINHADOR INDUSTRIAL")</f>
      </c>
      <c r="C67" s="4" t="inlineStr">
        <is>
          <t>Não vendido</t>
        </is>
      </c>
      <c r="D67" s="4" t="inlineStr">
        <is>
          <t>0</t>
        </is>
      </c>
      <c r="E67" s="5" t="inlineStr">
        <is>
          <t>900,00</t>
        </is>
      </c>
      <c r="F67" s="4" t="inlineStr">
        <is>
          <t>200.00</t>
        </is>
      </c>
    </row>
    <row collapsed="false" customFormat="false" customHeight="false" hidden="false" ht="12.1" outlineLevel="0" r="68">
      <c r="A68" s="5" t="s">
        <f>=HYPERLINK("https://leilaoonline.net/lote/detalhe/174255", "068")</f>
      </c>
      <c r="B68" s="4" t="s">
        <f>=HYPERLINK("https://leilaoonline.net/lote/detalhe/174255", " 11 TAMPAS DE MOTORES WEG")</f>
      </c>
      <c r="C68" s="4" t="inlineStr">
        <is>
          <t>Não vendido</t>
        </is>
      </c>
      <c r="D68" s="4" t="inlineStr">
        <is>
          <t>0</t>
        </is>
      </c>
      <c r="E68" s="5" t="inlineStr">
        <is>
          <t>300,00</t>
        </is>
      </c>
      <c r="F68" s="4" t="inlineStr">
        <is>
          <t>100.00</t>
        </is>
      </c>
    </row>
    <row collapsed="false" customFormat="false" customHeight="false" hidden="false" ht="12.1" outlineLevel="0" r="69">
      <c r="A69" s="5" t="s">
        <f>=HYPERLINK("https://leilaoonline.net/lote/detalhe/174254", "069")</f>
      </c>
      <c r="B69" s="4" t="s">
        <f>=HYPERLINK("https://leilaoonline.net/lote/detalhe/174254", " APROX. 287 KG DE ENGRANAGENS / POLIAS. SEM USO")</f>
      </c>
      <c r="C69" s="4" t="inlineStr">
        <is>
          <t>Não vendido</t>
        </is>
      </c>
      <c r="D69" s="4" t="inlineStr">
        <is>
          <t>0</t>
        </is>
      </c>
      <c r="E69" s="5" t="inlineStr">
        <is>
          <t>1.500,00</t>
        </is>
      </c>
      <c r="F69" s="4" t="inlineStr">
        <is>
          <t>200.00</t>
        </is>
      </c>
    </row>
    <row collapsed="false" customFormat="false" customHeight="false" hidden="false" ht="12.1" outlineLevel="0" r="70">
      <c r="A70" s="5" t="s">
        <f>=HYPERLINK("https://leilaoonline.net/lote/detalhe/174257", "071")</f>
      </c>
      <c r="B70" s="4" t="s">
        <f>=HYPERLINK("https://leilaoonline.net/lote/detalhe/174257", " 01 BUCHA EXPANSOR")</f>
      </c>
      <c r="C70" s="4" t="inlineStr">
        <is>
          <t>Não vendido</t>
        </is>
      </c>
      <c r="D70" s="4" t="inlineStr">
        <is>
          <t>0</t>
        </is>
      </c>
      <c r="E70" s="5" t="inlineStr">
        <is>
          <t>350,00</t>
        </is>
      </c>
      <c r="F70" s="4" t="inlineStr">
        <is>
          <t>100.00</t>
        </is>
      </c>
    </row>
    <row collapsed="false" customFormat="false" customHeight="false" hidden="false" ht="12.1" outlineLevel="0" r="71">
      <c r="A71" s="5" t="s">
        <f>=HYPERLINK("https://leilaoonline.net/lote/detalhe/174256", "072")</f>
      </c>
      <c r="B71" s="4" t="s">
        <f>=HYPERLINK("https://leilaoonline.net/lote/detalhe/174256", " 04 MOTORES CORRENTE CONTÍNUA")</f>
      </c>
      <c r="C71" s="4" t="inlineStr">
        <is>
          <t>Não vendido</t>
        </is>
      </c>
      <c r="D71" s="4" t="inlineStr">
        <is>
          <t>0</t>
        </is>
      </c>
      <c r="E71" s="5" t="inlineStr">
        <is>
          <t>4.900,00</t>
        </is>
      </c>
      <c r="F71" s="4" t="inlineStr">
        <is>
          <t>200.00</t>
        </is>
      </c>
    </row>
    <row collapsed="false" customFormat="false" customHeight="false" hidden="false" ht="12.1" outlineLevel="0" r="72">
      <c r="A72" s="5" t="s">
        <f>=HYPERLINK("https://leilaoonline.net/lote/detalhe/174258", "073")</f>
      </c>
      <c r="B72" s="4" t="s">
        <f>=HYPERLINK("https://leilaoonline.net/lote/detalhe/174258", " 01 MOTOR")</f>
      </c>
      <c r="C72" s="4" t="inlineStr">
        <is>
          <t>Não vendido</t>
        </is>
      </c>
      <c r="D72" s="4" t="inlineStr">
        <is>
          <t>0</t>
        </is>
      </c>
      <c r="E72" s="5" t="inlineStr">
        <is>
          <t>700,00</t>
        </is>
      </c>
      <c r="F72" s="4" t="inlineStr">
        <is>
          <t>100.00</t>
        </is>
      </c>
    </row>
    <row collapsed="false" customFormat="false" customHeight="false" hidden="false" ht="12.1" outlineLevel="0" r="73">
      <c r="A73" s="5" t="s">
        <f>=HYPERLINK("https://leilaoonline.net/lote/detalhe/174293", "074")</f>
      </c>
      <c r="B73" s="4" t="s">
        <f>=HYPERLINK("https://leilaoonline.net/lote/detalhe/174293", " Aprox. 700 telhas de concreto")</f>
      </c>
      <c r="C73" s="4" t="inlineStr">
        <is>
          <t>Não vendido</t>
        </is>
      </c>
      <c r="D73" s="4" t="inlineStr">
        <is>
          <t>0</t>
        </is>
      </c>
      <c r="E73" s="5" t="inlineStr">
        <is>
          <t>500,00</t>
        </is>
      </c>
      <c r="F73" s="4" t="inlineStr">
        <is>
          <t>150.00</t>
        </is>
      </c>
    </row>
    <row collapsed="false" customFormat="false" customHeight="false" hidden="false" ht="12.1" outlineLevel="0" r="74">
      <c r="A74" s="5" t="s">
        <f>=HYPERLINK("https://leilaoonline.net/lote/detalhe/174294", "075")</f>
      </c>
      <c r="B74" s="4" t="s">
        <f>=HYPERLINK("https://leilaoonline.net/lote/detalhe/174294", " 01 Injetora Horizontal Battenfeld")</f>
      </c>
      <c r="C74" s="4" t="inlineStr">
        <is>
          <t>Não vendido</t>
        </is>
      </c>
      <c r="D74" s="4" t="inlineStr">
        <is>
          <t>0</t>
        </is>
      </c>
      <c r="E74" s="5" t="inlineStr">
        <is>
          <t>6.500,00</t>
        </is>
      </c>
      <c r="F74" s="4" t="inlineStr">
        <is>
          <t>200.00</t>
        </is>
      </c>
    </row>
    <row collapsed="false" customFormat="false" customHeight="false" hidden="false" ht="12.1" outlineLevel="0" r="75">
      <c r="A75" s="5" t="s">
        <f>=HYPERLINK("https://leilaoonline.net/lote/detalhe/174260", "077")</f>
      </c>
      <c r="B75" s="4" t="s">
        <f>=HYPERLINK("https://leilaoonline.net/lote/detalhe/174260", " MAQUINA DE DESENTUPIR - motor Weg")</f>
      </c>
      <c r="C75" s="4" t="inlineStr">
        <is>
          <t>Não vendido</t>
        </is>
      </c>
      <c r="D75" s="4" t="inlineStr">
        <is>
          <t>0</t>
        </is>
      </c>
      <c r="E75" s="5" t="inlineStr">
        <is>
          <t>1.100,00</t>
        </is>
      </c>
      <c r="F75" s="4" t="inlineStr">
        <is>
          <t>150.00</t>
        </is>
      </c>
    </row>
    <row collapsed="false" customFormat="false" customHeight="false" hidden="false" ht="12.1" outlineLevel="0" r="76">
      <c r="A76" s="5" t="s">
        <f>=HYPERLINK("https://leilaoonline.net/lote/detalhe/174291", "078")</f>
      </c>
      <c r="B76" s="4" t="s">
        <f>=HYPERLINK("https://leilaoonline.net/lote/detalhe/174291", " 01 Extrusora para plástico")</f>
      </c>
      <c r="C76" s="4" t="inlineStr">
        <is>
          <t>Não vendido</t>
        </is>
      </c>
      <c r="D76" s="4" t="inlineStr">
        <is>
          <t>0</t>
        </is>
      </c>
      <c r="E76" s="5" t="inlineStr">
        <is>
          <t>19.000,00</t>
        </is>
      </c>
      <c r="F76" s="4" t="inlineStr">
        <is>
          <t>500.00</t>
        </is>
      </c>
    </row>
    <row collapsed="false" customFormat="false" customHeight="false" hidden="false" ht="12.1" outlineLevel="0" r="77">
      <c r="A77" s="5" t="s">
        <f>=HYPERLINK("https://leilaoonline.net/lote/detalhe/174259", "079")</f>
      </c>
      <c r="B77" s="4" t="s">
        <f>=HYPERLINK("https://leilaoonline.net/lote/detalhe/174259", " 05 FERRAMENTAS (PONTEIRA) PARA MARTELETE")</f>
      </c>
      <c r="C77" s="4" t="inlineStr">
        <is>
          <t>Não vendido</t>
        </is>
      </c>
      <c r="D77" s="4" t="inlineStr">
        <is>
          <t>0</t>
        </is>
      </c>
      <c r="E77" s="5" t="inlineStr">
        <is>
          <t>200,00</t>
        </is>
      </c>
      <c r="F77" s="4" t="inlineStr">
        <is>
          <t>50.00</t>
        </is>
      </c>
    </row>
    <row collapsed="false" customFormat="false" customHeight="false" hidden="false" ht="12.1" outlineLevel="0" r="78">
      <c r="A78" s="5" t="s">
        <f>=HYPERLINK("https://leilaoonline.net/lote/detalhe/174261", "081")</f>
      </c>
      <c r="B78" s="4" t="s">
        <f>=HYPERLINK("https://leilaoonline.net/lote/detalhe/174261", " 02 PISTÕES PARA DESLOCAMENTO DE MAQUINAS - 1,65 MTS")</f>
      </c>
      <c r="C78" s="4" t="inlineStr">
        <is>
          <t>Não vendido</t>
        </is>
      </c>
      <c r="D78" s="4" t="inlineStr">
        <is>
          <t>0</t>
        </is>
      </c>
      <c r="E78" s="5" t="inlineStr">
        <is>
          <t>500,00</t>
        </is>
      </c>
      <c r="F78" s="4" t="inlineStr">
        <is>
          <t>20.00</t>
        </is>
      </c>
    </row>
    <row collapsed="false" customFormat="false" customHeight="false" hidden="false" ht="12.1" outlineLevel="0" r="79">
      <c r="A79" s="5" t="s">
        <f>=HYPERLINK("https://leilaoonline.net/lote/detalhe/174292", "082")</f>
      </c>
      <c r="B79" s="4" t="s">
        <f>=HYPERLINK("https://leilaoonline.net/lote/detalhe/174292", " 01 Torno marca Imor - 1,00 mts de barramento")</f>
      </c>
      <c r="C79" s="4" t="inlineStr">
        <is>
          <t>Não vendido</t>
        </is>
      </c>
      <c r="D79" s="4" t="inlineStr">
        <is>
          <t>0</t>
        </is>
      </c>
      <c r="E79" s="5" t="inlineStr">
        <is>
          <t>12.500,00</t>
        </is>
      </c>
      <c r="F79" s="4" t="inlineStr">
        <is>
          <t>250.00</t>
        </is>
      </c>
    </row>
    <row collapsed="false" customFormat="false" customHeight="false" hidden="false" ht="12.1" outlineLevel="0" r="80">
      <c r="A80" s="5" t="s">
        <f>=HYPERLINK("https://leilaoonline.net/lote/detalhe/174296", "083")</f>
      </c>
      <c r="B80" s="4" t="s">
        <f>=HYPERLINK("https://leilaoonline.net/lote/detalhe/174296", " 01 Bomba de alta pressão de pistão - com manual")</f>
      </c>
      <c r="C80" s="4" t="inlineStr">
        <is>
          <t>Não vendido</t>
        </is>
      </c>
      <c r="D80" s="4" t="inlineStr">
        <is>
          <t>0</t>
        </is>
      </c>
      <c r="E80" s="5" t="inlineStr">
        <is>
          <t>4.000,00</t>
        </is>
      </c>
      <c r="F80" s="4" t="inlineStr">
        <is>
          <t>250.00</t>
        </is>
      </c>
    </row>
    <row collapsed="false" customFormat="false" customHeight="false" hidden="false" ht="12.1" outlineLevel="0" r="81">
      <c r="A81" s="5" t="s">
        <f>=HYPERLINK("https://leilaoonline.net/lote/detalhe/174297", "087")</f>
      </c>
      <c r="B81" s="4" t="s">
        <f>=HYPERLINK("https://leilaoonline.net/lote/detalhe/174297", " Bancada da de ferro - 1900 x600 x 900 mm altura - chapa 15 mm")</f>
      </c>
      <c r="C81" s="4" t="inlineStr">
        <is>
          <t>Lote retirado</t>
        </is>
      </c>
      <c r="D81" s="4" t="inlineStr">
        <is>
          <t>0</t>
        </is>
      </c>
      <c r="E81" s="5" t="inlineStr">
        <is>
          <t>900,00</t>
        </is>
      </c>
      <c r="F81" s="4" t="inlineStr">
        <is>
          <t>150.00</t>
        </is>
      </c>
    </row>
    <row collapsed="false" customFormat="false" customHeight="false" hidden="false" ht="12.1" outlineLevel="0" r="82">
      <c r="A82" s="5" t="s">
        <f>=HYPERLINK("https://leilaoonline.net/lote/detalhe/175851", "088")</f>
      </c>
      <c r="B82" s="4" t="s">
        <f>=HYPERLINK("https://leilaoonline.net/lote/detalhe/175851", "Moto ventilador")</f>
      </c>
      <c r="C82" s="4" t="inlineStr">
        <is>
          <t>Não vendido</t>
        </is>
      </c>
      <c r="D82" s="4" t="inlineStr">
        <is>
          <t>0</t>
        </is>
      </c>
      <c r="E82" s="5" t="inlineStr">
        <is>
          <t>3.000,00</t>
        </is>
      </c>
      <c r="F82" s="4" t="inlineStr">
        <is>
          <t>150.00</t>
        </is>
      </c>
    </row>
    <row collapsed="false" customFormat="false" customHeight="false" hidden="false" ht="12.1" outlineLevel="0" r="83">
      <c r="A83" s="5" t="s">
        <f>=HYPERLINK("https://leilaoonline.net/lote/detalhe/175849", "089")</f>
      </c>
      <c r="B83" s="4" t="s">
        <f>=HYPERLINK("https://leilaoonline.net/lote/detalhe/175849", "Máquina revisadora para plástico")</f>
      </c>
      <c r="C83" s="4" t="inlineStr">
        <is>
          <t>Não vendido</t>
        </is>
      </c>
      <c r="D83" s="4" t="inlineStr">
        <is>
          <t>0</t>
        </is>
      </c>
      <c r="E83" s="5" t="inlineStr">
        <is>
          <t>3.000,00</t>
        </is>
      </c>
      <c r="F83" s="4" t="inlineStr">
        <is>
          <t>150.00</t>
        </is>
      </c>
    </row>
    <row collapsed="false" customFormat="false" customHeight="false" hidden="false" ht="12.1" outlineLevel="0" r="84">
      <c r="A84" s="5" t="s">
        <f>=HYPERLINK("https://leilaoonline.net/lote/detalhe/175850", "090")</f>
      </c>
      <c r="B84" s="4" t="s">
        <f>=HYPERLINK("https://leilaoonline.net/lote/detalhe/175850", "Moto ventilador motor 7.5")</f>
      </c>
      <c r="C84" s="4" t="inlineStr">
        <is>
          <t>Não vendido</t>
        </is>
      </c>
      <c r="D84" s="4" t="inlineStr">
        <is>
          <t>0</t>
        </is>
      </c>
      <c r="E84" s="5" t="inlineStr">
        <is>
          <t>2.000,00</t>
        </is>
      </c>
      <c r="F84" s="4" t="inlineStr">
        <is>
          <t>150.00</t>
        </is>
      </c>
    </row>
    <row collapsed="false" customFormat="false" customHeight="false" hidden="false" ht="12.1" outlineLevel="0" r="85">
      <c r="A85" s="5" t="s">
        <f>=HYPERLINK("https://leilaoonline.net/lote/detalhe/174214", "091")</f>
      </c>
      <c r="B85" s="4" t="s">
        <f>=HYPERLINK("https://leilaoonline.net/lote/detalhe/174214", " VENTILADOR")</f>
      </c>
      <c r="C85" s="4" t="inlineStr">
        <is>
          <t>Não vendido</t>
        </is>
      </c>
      <c r="D85" s="4" t="inlineStr">
        <is>
          <t>0</t>
        </is>
      </c>
      <c r="E85" s="5" t="inlineStr">
        <is>
          <t>300,00</t>
        </is>
      </c>
      <c r="F85" s="4" t="inlineStr">
        <is>
          <t>50.00</t>
        </is>
      </c>
    </row>
    <row collapsed="false" customFormat="false" customHeight="false" hidden="false" ht="12.1" outlineLevel="0" r="86">
      <c r="A86" s="5" t="s">
        <f>=HYPERLINK("https://leilaoonline.net/lote/detalhe/174273", "093")</f>
      </c>
      <c r="B86" s="4" t="s">
        <f>=HYPERLINK("https://leilaoonline.net/lote/detalhe/174273", " 2 motores Eberle 1 cv 1.720 rpm revisado")</f>
      </c>
      <c r="C86" s="4" t="inlineStr">
        <is>
          <t>Não vendido</t>
        </is>
      </c>
      <c r="D86" s="4" t="inlineStr">
        <is>
          <t>0</t>
        </is>
      </c>
      <c r="E86" s="5" t="inlineStr">
        <is>
          <t>800,00</t>
        </is>
      </c>
      <c r="F86" s="4" t="inlineStr">
        <is>
          <t>200.00</t>
        </is>
      </c>
    </row>
    <row collapsed="false" customFormat="false" customHeight="false" hidden="false" ht="12.1" outlineLevel="0" r="87">
      <c r="A87" s="5" t="s">
        <f>=HYPERLINK("https://leilaoonline.net/lote/detalhe/174272", "094")</f>
      </c>
      <c r="B87" s="4" t="s">
        <f>=HYPERLINK("https://leilaoonline.net/lote/detalhe/174272", " 2 motores 1 de 3 cv 3460 rpm 1 de 2cv 1740 rpm")</f>
      </c>
      <c r="C87" s="4" t="inlineStr">
        <is>
          <t>Não vendido</t>
        </is>
      </c>
      <c r="D87" s="4" t="inlineStr">
        <is>
          <t>0</t>
        </is>
      </c>
      <c r="E87" s="5" t="inlineStr">
        <is>
          <t>650,00</t>
        </is>
      </c>
      <c r="F87" s="4" t="inlineStr">
        <is>
          <t>200.00</t>
        </is>
      </c>
    </row>
    <row collapsed="false" customFormat="false" customHeight="false" hidden="false" ht="12.1" outlineLevel="0" r="88">
      <c r="A88" s="5" t="s">
        <f>=HYPERLINK("https://leilaoonline.net/lote/detalhe/174228", "097")</f>
      </c>
      <c r="B88" s="4" t="s">
        <f>=HYPERLINK("https://leilaoonline.net/lote/detalhe/174228", " 3 guinchos e peças dvs. Carregardor de bateria")</f>
      </c>
      <c r="C88" s="4" t="inlineStr">
        <is>
          <t>Não vendido</t>
        </is>
      </c>
      <c r="D88" s="4" t="inlineStr">
        <is>
          <t>0</t>
        </is>
      </c>
      <c r="E88" s="5" t="inlineStr">
        <is>
          <t>600,00</t>
        </is>
      </c>
      <c r="F88" s="4" t="inlineStr">
        <is>
          <t>100.00</t>
        </is>
      </c>
    </row>
    <row collapsed="false" customFormat="false" customHeight="false" hidden="false" ht="12.1" outlineLevel="0" r="89">
      <c r="A89" s="5" t="s">
        <f>=HYPERLINK("https://leilaoonline.net/lote/detalhe/174232", "098")</f>
      </c>
      <c r="B89" s="4" t="s">
        <f>=HYPERLINK("https://leilaoonline.net/lote/detalhe/174232", " 4 aspiradores de pó Eletrolux sem acessórios")</f>
      </c>
      <c r="C89" s="4" t="inlineStr">
        <is>
          <t>Vendido</t>
        </is>
      </c>
      <c r="D89" s="4" t="inlineStr">
        <is>
          <t>1</t>
        </is>
      </c>
      <c r="E89" s="5" t="inlineStr">
        <is>
          <t>400,00</t>
        </is>
      </c>
      <c r="F89" s="4" t="inlineStr">
        <is>
          <t>100.00</t>
        </is>
      </c>
    </row>
    <row collapsed="false" customFormat="false" customHeight="false" hidden="false" ht="12.1" outlineLevel="0" r="90">
      <c r="A90" s="5" t="s">
        <f>=HYPERLINK("https://leilaoonline.net/lote/detalhe/174205", "100")</f>
      </c>
      <c r="B90" s="4" t="s">
        <f>=HYPERLINK("https://leilaoonline.net/lote/detalhe/174205", " TROCADOR DE CALOR, DIM. 2850 X 320 MM")</f>
      </c>
      <c r="C90" s="4" t="inlineStr">
        <is>
          <t>Não vendido</t>
        </is>
      </c>
      <c r="D90" s="4" t="inlineStr">
        <is>
          <t>0</t>
        </is>
      </c>
      <c r="E90" s="5" t="inlineStr">
        <is>
          <t>4.100,00</t>
        </is>
      </c>
      <c r="F90" s="4" t="inlineStr">
        <is>
          <t>100.00</t>
        </is>
      </c>
    </row>
    <row collapsed="false" customFormat="false" customHeight="false" hidden="false" ht="12.1" outlineLevel="0" r="91">
      <c r="A91" s="5" t="s">
        <f>=HYPERLINK("https://leilaoonline.net/lote/detalhe/174204", "101")</f>
      </c>
      <c r="B91" s="4" t="s">
        <f>=HYPERLINK("https://leilaoonline.net/lote/detalhe/174204", " TROCADOR DE CALOR, DIM. 1700 X 400 MM")</f>
      </c>
      <c r="C91" s="4" t="inlineStr">
        <is>
          <t>Não vendido</t>
        </is>
      </c>
      <c r="D91" s="4" t="inlineStr">
        <is>
          <t>0</t>
        </is>
      </c>
      <c r="E91" s="5" t="inlineStr">
        <is>
          <t>2.900,00</t>
        </is>
      </c>
      <c r="F91" s="4" t="inlineStr">
        <is>
          <t>100.00</t>
        </is>
      </c>
    </row>
    <row collapsed="false" customFormat="false" customHeight="false" hidden="false" ht="12.1" outlineLevel="0" r="92">
      <c r="A92" s="5" t="s">
        <f>=HYPERLINK("https://leilaoonline.net/lote/detalhe/174207", "109")</f>
      </c>
      <c r="B92" s="4" t="s">
        <f>=HYPERLINK("https://leilaoonline.net/lote/detalhe/174207", "1 UNIDADE DE CENTRÍFUGA C/ MOTOR ELÉTRICO POT. 2 CV")</f>
      </c>
      <c r="C92" s="4" t="inlineStr">
        <is>
          <t>Não vendido</t>
        </is>
      </c>
      <c r="D92" s="4" t="inlineStr">
        <is>
          <t>0</t>
        </is>
      </c>
      <c r="E92" s="5" t="inlineStr">
        <is>
          <t>1.500,00</t>
        </is>
      </c>
      <c r="F92" s="4" t="inlineStr">
        <is>
          <t>200.00</t>
        </is>
      </c>
    </row>
    <row collapsed="false" customFormat="false" customHeight="false" hidden="false" ht="12.1" outlineLevel="0" r="93">
      <c r="A93" s="5" t="s">
        <f>=HYPERLINK("https://leilaoonline.net/lote/detalhe/174223", "156")</f>
      </c>
      <c r="B93" s="4" t="s">
        <f>=HYPERLINK("https://leilaoonline.net/lote/detalhe/174223", " Espuladeira para enrolar fios e carreteis")</f>
      </c>
      <c r="C93" s="4" t="inlineStr">
        <is>
          <t>Não vendido</t>
        </is>
      </c>
      <c r="D93" s="4" t="inlineStr">
        <is>
          <t>0</t>
        </is>
      </c>
      <c r="E93" s="5" t="inlineStr">
        <is>
          <t>1.000,00</t>
        </is>
      </c>
      <c r="F93" s="4" t="inlineStr">
        <is>
          <t>150.00</t>
        </is>
      </c>
    </row>
    <row collapsed="false" customFormat="false" customHeight="false" hidden="false" ht="12.1" outlineLevel="0" r="94">
      <c r="A94" s="5" t="s">
        <f>=HYPERLINK("https://leilaoonline.net/lote/detalhe/174208", "183")</f>
      </c>
      <c r="B94" s="4" t="s">
        <f>=HYPERLINK("https://leilaoonline.net/lote/detalhe/174208", " 5 PROTOCOLADORES")</f>
      </c>
      <c r="C94" s="4" t="inlineStr">
        <is>
          <t>Não vendido</t>
        </is>
      </c>
      <c r="D94" s="4" t="inlineStr">
        <is>
          <t>0</t>
        </is>
      </c>
      <c r="E94" s="5" t="inlineStr">
        <is>
          <t>350,00</t>
        </is>
      </c>
      <c r="F94" s="4" t="inlineStr">
        <is>
          <t>100.00</t>
        </is>
      </c>
    </row>
    <row collapsed="false" customFormat="false" customHeight="false" hidden="false" ht="12.1" outlineLevel="0" r="95">
      <c r="A95" s="5" t="s">
        <f>=HYPERLINK("https://leilaoonline.net/lote/detalhe/174209", "184")</f>
      </c>
      <c r="B95" s="4" t="s">
        <f>=HYPERLINK("https://leilaoonline.net/lote/detalhe/174209", " SOPRADOR")</f>
      </c>
      <c r="C95" s="4" t="inlineStr">
        <is>
          <t>Não vendido</t>
        </is>
      </c>
      <c r="D95" s="4" t="inlineStr">
        <is>
          <t>0</t>
        </is>
      </c>
      <c r="E95" s="5" t="inlineStr">
        <is>
          <t>2.300,00</t>
        </is>
      </c>
      <c r="F95" s="4" t="inlineStr">
        <is>
          <t>100.00</t>
        </is>
      </c>
    </row>
    <row collapsed="false" customFormat="false" customHeight="false" hidden="false" ht="12.1" outlineLevel="0" r="96">
      <c r="A96" s="5" t="s">
        <f>=HYPERLINK("https://leilaoonline.net/lote/detalhe/174210", "220")</f>
      </c>
      <c r="B96" s="4" t="s">
        <f>=HYPERLINK("https://leilaoonline.net/lote/detalhe/174210", "1 UNIDADE DE CENTRÍFUGA C/ MOTOR ELÉTRICO POT. 2 CV")</f>
      </c>
      <c r="C96" s="4" t="inlineStr">
        <is>
          <t>Não vendido</t>
        </is>
      </c>
      <c r="D96" s="4" t="inlineStr">
        <is>
          <t>0</t>
        </is>
      </c>
      <c r="E96" s="5" t="inlineStr">
        <is>
          <t>1.500,00</t>
        </is>
      </c>
      <c r="F96" s="4" t="inlineStr">
        <is>
          <t>200.00</t>
        </is>
      </c>
    </row>
    <row collapsed="false" customFormat="false" customHeight="false" hidden="false" ht="12.1" outlineLevel="0" r="97">
      <c r="A97" s="5" t="s">
        <f>=HYPERLINK("https://leilaoonline.net/lote/detalhe/174211", "221")</f>
      </c>
      <c r="B97" s="4" t="s">
        <f>=HYPERLINK("https://leilaoonline.net/lote/detalhe/174211", "1 UNIDADE DE CENTRÍFUGA C/ MOTOR ELÉTRICO POT. 2 CV")</f>
      </c>
      <c r="C97" s="4" t="inlineStr">
        <is>
          <t>Não vendido</t>
        </is>
      </c>
      <c r="D97" s="4" t="inlineStr">
        <is>
          <t>0</t>
        </is>
      </c>
      <c r="E97" s="5" t="inlineStr">
        <is>
          <t>1.400,00</t>
        </is>
      </c>
      <c r="F97" s="4" t="inlineStr">
        <is>
          <t>200.00</t>
        </is>
      </c>
    </row>
    <row collapsed="false" customFormat="false" customHeight="false" hidden="false" ht="12.1" outlineLevel="0" r="98">
      <c r="A98" s="5" t="s">
        <f>=HYPERLINK("https://leilaoonline.net/lote/detalhe/174212", "276")</f>
      </c>
      <c r="B98" s="4" t="s">
        <f>=HYPERLINK("https://leilaoonline.net/lote/detalhe/174212", "35 peças de tarracha sendo: 13 de 3/8 e 22 de 1/2")</f>
      </c>
      <c r="C98" s="4" t="inlineStr">
        <is>
          <t>Não vendido</t>
        </is>
      </c>
      <c r="D98" s="4" t="inlineStr">
        <is>
          <t>0</t>
        </is>
      </c>
      <c r="E98" s="5" t="inlineStr">
        <is>
          <t>400,00</t>
        </is>
      </c>
      <c r="F98" s="4" t="inlineStr">
        <is>
          <t>100.00</t>
        </is>
      </c>
    </row>
    <row collapsed="false" customFormat="false" customHeight="false" hidden="false" ht="12.1" outlineLevel="0" r="99">
      <c r="A99" s="5" t="s">
        <f>=HYPERLINK("https://leilaoonline.net/lote/detalhe/174213", "279")</f>
      </c>
      <c r="B99" s="4" t="s">
        <f>=HYPERLINK("https://leilaoonline.net/lote/detalhe/174213", "01 redutor")</f>
      </c>
      <c r="C99" s="4" t="inlineStr">
        <is>
          <t>Não vendido</t>
        </is>
      </c>
      <c r="D99" s="4" t="inlineStr">
        <is>
          <t>0</t>
        </is>
      </c>
      <c r="E99" s="5" t="inlineStr">
        <is>
          <t>1.120,00</t>
        </is>
      </c>
      <c r="F99" s="4" t="inlineStr">
        <is>
          <t>100.00</t>
        </is>
      </c>
    </row>
    <row collapsed="false" customFormat="false" customHeight="false" hidden="false" ht="12.1" outlineLevel="0" r="100">
      <c r="A100" s="5" t="s">
        <f>=HYPERLINK("https://leilaoonline.net/lote/detalhe/174226", "283")</f>
      </c>
      <c r="B100" s="4" t="s">
        <f>=HYPERLINK("https://leilaoonline.net/lote/detalhe/174226", " Moinho de tinta")</f>
      </c>
      <c r="C100" s="4" t="inlineStr">
        <is>
          <t>Não vendido</t>
        </is>
      </c>
      <c r="D100" s="4" t="inlineStr">
        <is>
          <t>0</t>
        </is>
      </c>
      <c r="E100" s="5" t="inlineStr">
        <is>
          <t>4.000,00</t>
        </is>
      </c>
      <c r="F100" s="4" t="inlineStr">
        <is>
          <t>200.00</t>
        </is>
      </c>
    </row>
    <row collapsed="false" customFormat="false" customHeight="false" hidden="false" ht="12.1" outlineLevel="0" r="101">
      <c r="A101" s="5" t="s">
        <f>=HYPERLINK("https://leilaoonline.net/lote/detalhe/174220", "318")</f>
      </c>
      <c r="B101" s="4" t="s">
        <f>=HYPERLINK("https://leilaoonline.net/lote/detalhe/174220", "Parachoque para F1000 em bom estado")</f>
      </c>
      <c r="C101" s="4" t="inlineStr">
        <is>
          <t>Não vendido</t>
        </is>
      </c>
      <c r="D101" s="4" t="inlineStr">
        <is>
          <t>0</t>
        </is>
      </c>
      <c r="E101" s="5" t="inlineStr">
        <is>
          <t>300,00</t>
        </is>
      </c>
      <c r="F101" s="4" t="inlineStr">
        <is>
          <t>50.00</t>
        </is>
      </c>
    </row>
    <row collapsed="false" customFormat="false" customHeight="false" hidden="false" ht="12.1" outlineLevel="0" r="102">
      <c r="A102" s="5" t="s">
        <f>=HYPERLINK("https://leilaoonline.net/lote/detalhe/174218", "321")</f>
      </c>
      <c r="B102" s="4" t="s">
        <f>=HYPERLINK("https://leilaoonline.net/lote/detalhe/174218", " 1 Micro teste")</f>
      </c>
      <c r="C102" s="4" t="inlineStr">
        <is>
          <t>Não vendido</t>
        </is>
      </c>
      <c r="D102" s="4" t="inlineStr">
        <is>
          <t>0</t>
        </is>
      </c>
      <c r="E102" s="5" t="inlineStr">
        <is>
          <t>150,00</t>
        </is>
      </c>
      <c r="F102" s="4" t="inlineStr">
        <is>
          <t>50.00</t>
        </is>
      </c>
    </row>
    <row collapsed="false" customFormat="false" customHeight="false" hidden="false" ht="12.1" outlineLevel="0" r="103">
      <c r="A103" s="5" t="s">
        <f>=HYPERLINK("https://leilaoonline.net/lote/detalhe/174219", "322")</f>
      </c>
      <c r="B103" s="4" t="s">
        <f>=HYPERLINK("https://leilaoonline.net/lote/detalhe/174219", " 1 micro teste para laboratório")</f>
      </c>
      <c r="C103" s="4" t="inlineStr">
        <is>
          <t>Não vendido</t>
        </is>
      </c>
      <c r="D103" s="4" t="inlineStr">
        <is>
          <t>0</t>
        </is>
      </c>
      <c r="E103" s="5" t="inlineStr">
        <is>
          <t>300,00</t>
        </is>
      </c>
      <c r="F103" s="4" t="inlineStr">
        <is>
          <t>100.00</t>
        </is>
      </c>
    </row>
    <row collapsed="false" customFormat="false" customHeight="false" hidden="false" ht="12.1" outlineLevel="0" r="104">
      <c r="A104" s="5" t="s">
        <f>=HYPERLINK("https://leilaoonline.net/lote/detalhe/174222", "346")</f>
      </c>
      <c r="B104" s="4" t="s">
        <f>=HYPERLINK("https://leilaoonline.net/lote/detalhe/174222", " porta papel")</f>
      </c>
      <c r="C104" s="4" t="inlineStr">
        <is>
          <t>Não vendido</t>
        </is>
      </c>
      <c r="D104" s="4" t="inlineStr">
        <is>
          <t>0</t>
        </is>
      </c>
      <c r="E104" s="5" t="inlineStr">
        <is>
          <t>100,00</t>
        </is>
      </c>
      <c r="F104" s="4" t="inlineStr">
        <is>
          <t>50.00</t>
        </is>
      </c>
    </row>
    <row collapsed="false" customFormat="false" customHeight="false" hidden="false" ht="12.1" outlineLevel="0" r="105">
      <c r="A105" s="5" t="s">
        <f>=HYPERLINK("https://leilaoonline.net/lote/detalhe/174221", "347")</f>
      </c>
      <c r="B105" s="4" t="s">
        <f>=HYPERLINK("https://leilaoonline.net/lote/detalhe/174221", " 12 reatores ")</f>
      </c>
      <c r="C105" s="4" t="inlineStr">
        <is>
          <t>Não vendido</t>
        </is>
      </c>
      <c r="D105" s="4" t="inlineStr">
        <is>
          <t>0</t>
        </is>
      </c>
      <c r="E105" s="5" t="inlineStr">
        <is>
          <t>120,00</t>
        </is>
      </c>
      <c r="F105" s="4" t="inlineStr">
        <is>
          <t>50.00</t>
        </is>
      </c>
    </row>
    <row collapsed="false" customFormat="false" customHeight="false" hidden="false" ht="12.1" outlineLevel="0" r="106">
      <c r="A106" s="5" t="s">
        <f>=HYPERLINK("https://leilaoonline.net/lote/detalhe/174225", "353")</f>
      </c>
      <c r="B106" s="4" t="s">
        <f>=HYPERLINK("https://leilaoonline.net/lote/detalhe/174225", "Filtro prensa de placas completa acompanha 1 bomba")</f>
      </c>
      <c r="C106" s="4" t="inlineStr">
        <is>
          <t>Não vendido</t>
        </is>
      </c>
      <c r="D106" s="4" t="inlineStr">
        <is>
          <t>0</t>
        </is>
      </c>
      <c r="E106" s="5" t="inlineStr">
        <is>
          <t>2.500,00</t>
        </is>
      </c>
      <c r="F106" s="4" t="inlineStr">
        <is>
          <t>100.00</t>
        </is>
      </c>
    </row>
    <row collapsed="false" customFormat="false" customHeight="false" hidden="false" ht="12.1" outlineLevel="0" r="107">
      <c r="A107" s="5" t="s">
        <f>=HYPERLINK("https://leilaoonline.net/lote/detalhe/174193", "405")</f>
      </c>
      <c r="B107" s="4" t="s">
        <f>=HYPERLINK("https://leilaoonline.net/lote/detalhe/174193", " 1 Desempeno Granito Digimess 150mm X 600mm X 1000mm")</f>
      </c>
      <c r="C107" s="4" t="inlineStr">
        <is>
          <t>Não vendido</t>
        </is>
      </c>
      <c r="D107" s="4" t="inlineStr">
        <is>
          <t>0</t>
        </is>
      </c>
      <c r="E107" s="5" t="inlineStr">
        <is>
          <t>1.500,00</t>
        </is>
      </c>
      <c r="F107" s="4" t="inlineStr">
        <is>
          <t>250.00</t>
        </is>
      </c>
    </row>
    <row collapsed="false" customFormat="false" customHeight="false" hidden="false" ht="12.1" outlineLevel="0" r="108">
      <c r="A108" s="5" t="s">
        <f>=HYPERLINK("https://leilaoonline.net/lote/detalhe/174299", "405")</f>
      </c>
      <c r="B108" s="4" t="s">
        <f>=HYPERLINK("https://leilaoonline.net/lote/detalhe/174299", " Compressor FS CURTIS HTA 120, Motor 15Hp, Tanque - *304 litros, Dimensões - Diâmetro 490 x 1760 mm* Peso - 450 kg Modelo")</f>
      </c>
      <c r="C108" s="4" t="inlineStr">
        <is>
          <t>Não vendido</t>
        </is>
      </c>
      <c r="D108" s="4" t="inlineStr">
        <is>
          <t>0</t>
        </is>
      </c>
      <c r="E108" s="5" t="inlineStr">
        <is>
          <t>7.000,00</t>
        </is>
      </c>
      <c r="F108" s="4" t="inlineStr">
        <is>
          <t>250.00</t>
        </is>
      </c>
    </row>
    <row collapsed="false" customFormat="false" customHeight="false" hidden="false" ht="12.1" outlineLevel="0" r="109">
      <c r="A109" s="5" t="s">
        <f>=HYPERLINK("https://leilaoonline.net/lote/detalhe/174236", "406")</f>
      </c>
      <c r="B109" s="4" t="s">
        <f>=HYPERLINK("https://leilaoonline.net/lote/detalhe/174236", "Balança mecânica 1.000 kg")</f>
      </c>
      <c r="C109" s="4" t="inlineStr">
        <is>
          <t>Não vendido</t>
        </is>
      </c>
      <c r="D109" s="4" t="inlineStr">
        <is>
          <t>0</t>
        </is>
      </c>
      <c r="E109" s="5" t="inlineStr">
        <is>
          <t>1.500,00</t>
        </is>
      </c>
      <c r="F109" s="4" t="inlineStr">
        <is>
          <t>200.00</t>
        </is>
      </c>
    </row>
    <row collapsed="false" customFormat="false" customHeight="false" hidden="false" ht="12.1" outlineLevel="0" r="110">
      <c r="A110" s="5" t="s">
        <f>=HYPERLINK("https://leilaoonline.net/lote/detalhe/174178", "408")</f>
      </c>
      <c r="B110" s="4" t="s">
        <f>=HYPERLINK("https://leilaoonline.net/lote/detalhe/174178", " 1 SERRA DE FITA RONEMAK COM SOLDADOR ( funcionando )")</f>
      </c>
      <c r="C110" s="4" t="inlineStr">
        <is>
          <t>Não vendido</t>
        </is>
      </c>
      <c r="D110" s="4" t="inlineStr">
        <is>
          <t>0</t>
        </is>
      </c>
      <c r="E110" s="5" t="inlineStr">
        <is>
          <t>3.500,00</t>
        </is>
      </c>
      <c r="F110" s="4" t="inlineStr">
        <is>
          <t>250.00</t>
        </is>
      </c>
    </row>
    <row collapsed="false" customFormat="false" customHeight="false" hidden="false" ht="12.1" outlineLevel="0" r="111">
      <c r="A111" s="5" t="s">
        <f>=HYPERLINK("https://leilaoonline.net/lote/detalhe/174264", "409")</f>
      </c>
      <c r="B111" s="4" t="s">
        <f>=HYPERLINK("https://leilaoonline.net/lote/detalhe/174264", " BALANÇA FILIZOLA 300 KG")</f>
      </c>
      <c r="C111" s="4" t="inlineStr">
        <is>
          <t>Não vendido</t>
        </is>
      </c>
      <c r="D111" s="4" t="inlineStr">
        <is>
          <t>0</t>
        </is>
      </c>
      <c r="E111" s="5" t="inlineStr">
        <is>
          <t>700,00</t>
        </is>
      </c>
      <c r="F111" s="4" t="inlineStr">
        <is>
          <t>200.00</t>
        </is>
      </c>
    </row>
    <row collapsed="false" customFormat="false" customHeight="false" hidden="false" ht="12.1" outlineLevel="0" r="112">
      <c r="A112" s="5" t="s">
        <f>=HYPERLINK("https://leilaoonline.net/lote/detalhe/174244", "500")</f>
      </c>
      <c r="B112" s="4" t="s">
        <f>=HYPERLINK("https://leilaoonline.net/lote/detalhe/174244", "Bancada de teste para motores - Dino MD 02. Veja especificações")</f>
      </c>
      <c r="C112" s="4" t="inlineStr">
        <is>
          <t>Não vendido</t>
        </is>
      </c>
      <c r="D112" s="4" t="inlineStr">
        <is>
          <t>0</t>
        </is>
      </c>
      <c r="E112" s="5" t="inlineStr">
        <is>
          <t>5.000,00</t>
        </is>
      </c>
      <c r="F112" s="4" t="inlineStr">
        <is>
          <t>250.00</t>
        </is>
      </c>
    </row>
    <row collapsed="false" customFormat="false" customHeight="false" hidden="false" ht="12.1" outlineLevel="0" r="113">
      <c r="A113" s="5" t="s">
        <f>=HYPERLINK("https://leilaoonline.net/lote/detalhe/174169", "501")</f>
      </c>
      <c r="B113" s="4" t="s">
        <f>=HYPERLINK("https://leilaoonline.net/lote/detalhe/174169", "Furadeira Radial ")</f>
      </c>
      <c r="C113" s="4" t="inlineStr">
        <is>
          <t>Não vendido</t>
        </is>
      </c>
      <c r="D113" s="4" t="inlineStr">
        <is>
          <t>0</t>
        </is>
      </c>
      <c r="E113" s="5" t="inlineStr">
        <is>
          <t>15.000,00</t>
        </is>
      </c>
      <c r="F113" s="4" t="inlineStr">
        <is>
          <t>200.00</t>
        </is>
      </c>
    </row>
    <row collapsed="false" customFormat="false" customHeight="false" hidden="false" ht="12.1" outlineLevel="0" r="114">
      <c r="A114" s="5" t="s">
        <f>=HYPERLINK("https://leilaoonline.net/lote/detalhe/174176", "502")</f>
      </c>
      <c r="B114" s="4" t="s">
        <f>=HYPERLINK("https://leilaoonline.net/lote/detalhe/174176", " Relógio relíquia funciona - Carrilhão restaurado, dos anos de 1910 com mecanismo francê")</f>
      </c>
      <c r="C114" s="4" t="inlineStr">
        <is>
          <t>Não vendido</t>
        </is>
      </c>
      <c r="D114" s="4" t="inlineStr">
        <is>
          <t>0</t>
        </is>
      </c>
      <c r="E114" s="5" t="inlineStr">
        <is>
          <t>2.000,00</t>
        </is>
      </c>
      <c r="F114" s="4" t="inlineStr">
        <is>
          <t>200.00</t>
        </is>
      </c>
    </row>
    <row collapsed="false" customFormat="false" customHeight="false" hidden="false" ht="12.1" outlineLevel="0" r="115">
      <c r="A115" s="5" t="s">
        <f>=HYPERLINK("https://leilaoonline.net/lote/detalhe/174172", "503")</f>
      </c>
      <c r="B115" s="4" t="s">
        <f>=HYPERLINK("https://leilaoonline.net/lote/detalhe/174172", " Prensa de borracha")</f>
      </c>
      <c r="C115" s="4" t="inlineStr">
        <is>
          <t>Não vendido</t>
        </is>
      </c>
      <c r="D115" s="4" t="inlineStr">
        <is>
          <t>0</t>
        </is>
      </c>
      <c r="E115" s="5" t="inlineStr">
        <is>
          <t>8.000,00</t>
        </is>
      </c>
      <c r="F115" s="4" t="inlineStr">
        <is>
          <t>250.00</t>
        </is>
      </c>
    </row>
    <row collapsed="false" customFormat="false" customHeight="false" hidden="false" ht="12.1" outlineLevel="0" r="116">
      <c r="A116" s="5" t="s">
        <f>=HYPERLINK("https://leilaoonline.net/lote/detalhe/174245", "504")</f>
      </c>
      <c r="B116" s="4" t="s">
        <f>=HYPERLINK("https://leilaoonline.net/lote/detalhe/174245", "Máquina de teste para refrigeração")</f>
      </c>
      <c r="C116" s="4" t="inlineStr">
        <is>
          <t>Não vendido</t>
        </is>
      </c>
      <c r="D116" s="4" t="inlineStr">
        <is>
          <t>0</t>
        </is>
      </c>
      <c r="E116" s="5" t="inlineStr">
        <is>
          <t>5.000,00</t>
        </is>
      </c>
      <c r="F116" s="4" t="inlineStr">
        <is>
          <t>250.00</t>
        </is>
      </c>
    </row>
    <row collapsed="false" customFormat="false" customHeight="false" hidden="false" ht="12.1" outlineLevel="0" r="117">
      <c r="A117" s="5" t="s">
        <f>=HYPERLINK("https://leilaoonline.net/lote/detalhe/174163", "506")</f>
      </c>
      <c r="B117" s="4" t="s">
        <f>=HYPERLINK("https://leilaoonline.net/lote/detalhe/174163", " Descascador de batatas")</f>
      </c>
      <c r="C117" s="4" t="inlineStr">
        <is>
          <t>Não vendido</t>
        </is>
      </c>
      <c r="D117" s="4" t="inlineStr">
        <is>
          <t>0</t>
        </is>
      </c>
      <c r="E117" s="5" t="inlineStr">
        <is>
          <t>200,00</t>
        </is>
      </c>
      <c r="F117" s="4" t="inlineStr">
        <is>
          <t>50.00</t>
        </is>
      </c>
    </row>
    <row collapsed="false" customFormat="false" customHeight="false" hidden="false" ht="12.1" outlineLevel="0" r="118">
      <c r="A118" s="5" t="s">
        <f>=HYPERLINK("https://leilaoonline.net/lote/detalhe/174162", "507")</f>
      </c>
      <c r="B118" s="4" t="s">
        <f>=HYPERLINK("https://leilaoonline.net/lote/detalhe/174162", " Liquidificador, pia em inox e uma mesa")</f>
      </c>
      <c r="C118" s="4" t="inlineStr">
        <is>
          <t>Não vendido</t>
        </is>
      </c>
      <c r="D118" s="4" t="inlineStr">
        <is>
          <t>0</t>
        </is>
      </c>
      <c r="E118" s="5" t="inlineStr">
        <is>
          <t>1.700,00</t>
        </is>
      </c>
      <c r="F118" s="4" t="inlineStr">
        <is>
          <t>100.00</t>
        </is>
      </c>
    </row>
    <row collapsed="false" customFormat="false" customHeight="false" hidden="false" ht="12.1" outlineLevel="0" r="119">
      <c r="A119" s="5" t="s">
        <f>=HYPERLINK("https://leilaoonline.net/lote/detalhe/174165", "511")</f>
      </c>
      <c r="B119" s="4" t="s">
        <f>=HYPERLINK("https://leilaoonline.net/lote/detalhe/174165", " Máquina de lavar louças em inox ")</f>
      </c>
      <c r="C119" s="4" t="inlineStr">
        <is>
          <t>Não vendido</t>
        </is>
      </c>
      <c r="D119" s="4" t="inlineStr">
        <is>
          <t>0</t>
        </is>
      </c>
      <c r="E119" s="5" t="inlineStr">
        <is>
          <t>2.250,00</t>
        </is>
      </c>
      <c r="F119" s="4" t="inlineStr">
        <is>
          <t>200.00</t>
        </is>
      </c>
    </row>
    <row collapsed="false" customFormat="false" customHeight="false" hidden="false" ht="12.1" outlineLevel="0" r="120">
      <c r="A120" s="5" t="s">
        <f>=HYPERLINK("https://leilaoonline.net/lote/detalhe/174247", "512")</f>
      </c>
      <c r="B120" s="4" t="s">
        <f>=HYPERLINK("https://leilaoonline.net/lote/detalhe/174247", "Aprox. 86 rolamentos Diversas marcas e modelos (38 sem embalagens). Sem uso ")</f>
      </c>
      <c r="C120" s="4" t="inlineStr">
        <is>
          <t>Não vendido</t>
        </is>
      </c>
      <c r="D120" s="4" t="inlineStr">
        <is>
          <t>0</t>
        </is>
      </c>
      <c r="E120" s="5" t="inlineStr">
        <is>
          <t>17.500,00</t>
        </is>
      </c>
      <c r="F120" s="4" t="inlineStr">
        <is>
          <t>250.00</t>
        </is>
      </c>
    </row>
    <row collapsed="false" customFormat="false" customHeight="false" hidden="false" ht="12.1" outlineLevel="0" r="121">
      <c r="A121" s="5" t="s">
        <f>=HYPERLINK("https://leilaoonline.net/lote/detalhe/174164", "513")</f>
      </c>
      <c r="B121" s="4" t="s">
        <f>=HYPERLINK("https://leilaoonline.net/lote/detalhe/174164", " Lavador de cozinha industrial em inox")</f>
      </c>
      <c r="C121" s="4" t="inlineStr">
        <is>
          <t>Não vendido</t>
        </is>
      </c>
      <c r="D121" s="4" t="inlineStr">
        <is>
          <t>0</t>
        </is>
      </c>
      <c r="E121" s="5" t="inlineStr">
        <is>
          <t>10.000,00</t>
        </is>
      </c>
      <c r="F121" s="4" t="inlineStr">
        <is>
          <t>200.00</t>
        </is>
      </c>
    </row>
    <row collapsed="false" customFormat="false" customHeight="false" hidden="false" ht="12.1" outlineLevel="0" r="122">
      <c r="A122" s="5" t="s">
        <f>=HYPERLINK("https://leilaoonline.net/lote/detalhe/174262", "514")</f>
      </c>
      <c r="B122" s="4" t="s">
        <f>=HYPERLINK("https://leilaoonline.net/lote/detalhe/174262", "LOTE DE ELETRODOS - GRAFIT APROX. 1.250 UN. E ARAME DE SOLDA  APROX. 150 Kg")</f>
      </c>
      <c r="C122" s="4" t="inlineStr">
        <is>
          <t>Não vendido</t>
        </is>
      </c>
      <c r="D122" s="4" t="inlineStr">
        <is>
          <t>0</t>
        </is>
      </c>
      <c r="E122" s="5" t="inlineStr">
        <is>
          <t>15.000,00</t>
        </is>
      </c>
      <c r="F122" s="4" t="inlineStr">
        <is>
          <t>300.00</t>
        </is>
      </c>
    </row>
    <row collapsed="false" customFormat="false" customHeight="false" hidden="false" ht="12.1" outlineLevel="0" r="123">
      <c r="A123" s="5" t="s">
        <f>=HYPERLINK("https://leilaoonline.net/lote/detalhe/174167", "520")</f>
      </c>
      <c r="B123" s="4" t="s">
        <f>=HYPERLINK("https://leilaoonline.net/lote/detalhe/174167", " Massageador relax")</f>
      </c>
      <c r="C123" s="4" t="inlineStr">
        <is>
          <t>Não vendido</t>
        </is>
      </c>
      <c r="D123" s="4" t="inlineStr">
        <is>
          <t>0</t>
        </is>
      </c>
      <c r="E123" s="5" t="inlineStr">
        <is>
          <t>200,00</t>
        </is>
      </c>
      <c r="F123" s="4" t="inlineStr">
        <is>
          <t>50.00</t>
        </is>
      </c>
    </row>
    <row collapsed="false" customFormat="false" customHeight="false" hidden="false" ht="12.1" outlineLevel="0" r="124">
      <c r="A124" s="5" t="s">
        <f>=HYPERLINK("https://leilaoonline.net/lote/detalhe/174168", "521")</f>
      </c>
      <c r="B124" s="4" t="s">
        <f>=HYPERLINK("https://leilaoonline.net/lote/detalhe/174168", " Balança e impressora")</f>
      </c>
      <c r="C124" s="4" t="inlineStr">
        <is>
          <t>Não vendido</t>
        </is>
      </c>
      <c r="D124" s="4" t="inlineStr">
        <is>
          <t>0</t>
        </is>
      </c>
      <c r="E124" s="5" t="inlineStr">
        <is>
          <t>1.500,00</t>
        </is>
      </c>
      <c r="F124" s="4" t="inlineStr">
        <is>
          <t>50.00</t>
        </is>
      </c>
    </row>
    <row collapsed="false" customFormat="false" customHeight="false" hidden="false" ht="12.1" outlineLevel="0" r="125">
      <c r="A125" s="5" t="s">
        <f>=HYPERLINK("https://leilaoonline.net/lote/detalhe/174170", "523")</f>
      </c>
      <c r="B125" s="4" t="s">
        <f>=HYPERLINK("https://leilaoonline.net/lote/detalhe/174170", "Lote de torneiras e componentes. Aprox.  60 torneiras e chuveiros higiênicos")</f>
      </c>
      <c r="C125" s="4" t="inlineStr">
        <is>
          <t>Não vendido</t>
        </is>
      </c>
      <c r="D125" s="4" t="inlineStr">
        <is>
          <t>0</t>
        </is>
      </c>
      <c r="E125" s="5" t="inlineStr">
        <is>
          <t>1.500,00</t>
        </is>
      </c>
      <c r="F125" s="4" t="inlineStr">
        <is>
          <t>200.00</t>
        </is>
      </c>
    </row>
    <row collapsed="false" customFormat="false" customHeight="false" hidden="false" ht="12.1" outlineLevel="0" r="126">
      <c r="A126" s="5" t="s">
        <f>=HYPERLINK("https://leilaoonline.net/lote/detalhe/174166", "525")</f>
      </c>
      <c r="B126" s="4" t="s">
        <f>=HYPERLINK("https://leilaoonline.net/lote/detalhe/174166", " Descascador de batatas")</f>
      </c>
      <c r="C126" s="4" t="inlineStr">
        <is>
          <t>Não vendido</t>
        </is>
      </c>
      <c r="D126" s="4" t="inlineStr">
        <is>
          <t>0</t>
        </is>
      </c>
      <c r="E126" s="5" t="inlineStr">
        <is>
          <t>1.500,00</t>
        </is>
      </c>
      <c r="F126" s="4" t="inlineStr">
        <is>
          <t>100.00</t>
        </is>
      </c>
    </row>
    <row collapsed="false" customFormat="false" customHeight="false" hidden="false" ht="12.1" outlineLevel="0" r="127">
      <c r="A127" s="5" t="s">
        <f>=HYPERLINK("https://leilaoonline.net/lote/detalhe/174173", "531")</f>
      </c>
      <c r="B127" s="4" t="s">
        <f>=HYPERLINK("https://leilaoonline.net/lote/detalhe/174173", "Conjunta de 1 mesa  tampo de vidro e 6 cadeiras")</f>
      </c>
      <c r="C127" s="4" t="inlineStr">
        <is>
          <t>Não vendido</t>
        </is>
      </c>
      <c r="D127" s="4" t="inlineStr">
        <is>
          <t>0</t>
        </is>
      </c>
      <c r="E127" s="5" t="inlineStr">
        <is>
          <t>850,00</t>
        </is>
      </c>
      <c r="F127" s="4" t="inlineStr">
        <is>
          <t>50.00</t>
        </is>
      </c>
    </row>
    <row collapsed="false" customFormat="false" customHeight="false" hidden="false" ht="12.1" outlineLevel="0" r="128">
      <c r="A128" s="5" t="s">
        <f>=HYPERLINK("https://leilaoonline.net/lote/detalhe/174174", "532")</f>
      </c>
      <c r="B128" s="4" t="s">
        <f>=HYPERLINK("https://leilaoonline.net/lote/detalhe/174174", "Bau aprox. 7 mts")</f>
      </c>
      <c r="C128" s="4" t="inlineStr">
        <is>
          <t>Não vendido</t>
        </is>
      </c>
      <c r="D128" s="4" t="inlineStr">
        <is>
          <t>0</t>
        </is>
      </c>
      <c r="E128" s="5" t="inlineStr">
        <is>
          <t>7.000,00</t>
        </is>
      </c>
      <c r="F128" s="4" t="inlineStr">
        <is>
          <t>200.00</t>
        </is>
      </c>
    </row>
    <row collapsed="false" customFormat="false" customHeight="false" hidden="false" ht="12.1" outlineLevel="0" r="129">
      <c r="A129" s="5" t="s">
        <f>=HYPERLINK("https://leilaoonline.net/lote/detalhe/174180", "543")</f>
      </c>
      <c r="B129" s="4" t="s">
        <f>=HYPERLINK("https://leilaoonline.net/lote/detalhe/174180", " 01 queimador a gás")</f>
      </c>
      <c r="C129" s="4" t="inlineStr">
        <is>
          <t>Não vendido</t>
        </is>
      </c>
      <c r="D129" s="4" t="inlineStr">
        <is>
          <t>0</t>
        </is>
      </c>
      <c r="E129" s="5" t="inlineStr">
        <is>
          <t>5.000,00</t>
        </is>
      </c>
      <c r="F129" s="4" t="inlineStr">
        <is>
          <t>250.00</t>
        </is>
      </c>
    </row>
    <row collapsed="false" customFormat="false" customHeight="false" hidden="false" ht="12.1" outlineLevel="0" r="130">
      <c r="A130" s="5" t="s">
        <f>=HYPERLINK("https://leilaoonline.net/lote/detalhe/174182", "544")</f>
      </c>
      <c r="B130" s="4" t="s">
        <f>=HYPERLINK("https://leilaoonline.net/lote/detalhe/174182", " 01 queimador a gás")</f>
      </c>
      <c r="C130" s="4" t="inlineStr">
        <is>
          <t>Não vendido</t>
        </is>
      </c>
      <c r="D130" s="4" t="inlineStr">
        <is>
          <t>0</t>
        </is>
      </c>
      <c r="E130" s="5" t="inlineStr">
        <is>
          <t>5.050,00</t>
        </is>
      </c>
      <c r="F130" s="4" t="inlineStr">
        <is>
          <t>250.00</t>
        </is>
      </c>
    </row>
    <row collapsed="false" customFormat="false" customHeight="false" hidden="false" ht="12.1" outlineLevel="0" r="131">
      <c r="A131" s="5" t="s">
        <f>=HYPERLINK("https://leilaoonline.net/lote/detalhe/174192", "546")</f>
      </c>
      <c r="B131" s="4" t="s">
        <f>=HYPERLINK("https://leilaoonline.net/lote/detalhe/174192", " Flat Day -completo - para laminação de plásticos")</f>
      </c>
      <c r="C131" s="4" t="inlineStr">
        <is>
          <t>Não vendido</t>
        </is>
      </c>
      <c r="D131" s="4" t="inlineStr">
        <is>
          <t>0</t>
        </is>
      </c>
      <c r="E131" s="5" t="inlineStr">
        <is>
          <t>13.000,00</t>
        </is>
      </c>
      <c r="F131" s="4" t="inlineStr">
        <is>
          <t>250.00</t>
        </is>
      </c>
    </row>
    <row collapsed="false" customFormat="false" customHeight="false" hidden="false" ht="12.1" outlineLevel="0" r="132">
      <c r="A132" s="5" t="s">
        <f>=HYPERLINK("https://leilaoonline.net/lote/detalhe/174187", "547")</f>
      </c>
      <c r="B132" s="4" t="s">
        <f>=HYPERLINK("https://leilaoonline.net/lote/detalhe/174187", " Flat Day -completo - para laminação de plásticos")</f>
      </c>
      <c r="C132" s="4" t="inlineStr">
        <is>
          <t>Não vendido</t>
        </is>
      </c>
      <c r="D132" s="4" t="inlineStr">
        <is>
          <t>0</t>
        </is>
      </c>
      <c r="E132" s="5" t="inlineStr">
        <is>
          <t>10.000,00</t>
        </is>
      </c>
      <c r="F132" s="4" t="inlineStr">
        <is>
          <t>250.00</t>
        </is>
      </c>
    </row>
    <row collapsed="false" customFormat="false" customHeight="false" hidden="false" ht="12.1" outlineLevel="0" r="133">
      <c r="A133" s="5" t="s">
        <f>=HYPERLINK("https://leilaoonline.net/lote/detalhe/174188", "548")</f>
      </c>
      <c r="B133" s="4" t="s">
        <f>=HYPERLINK("https://leilaoonline.net/lote/detalhe/174188", " Rotor de moinho c/ faca de espera - sem uso")</f>
      </c>
      <c r="C133" s="4" t="inlineStr">
        <is>
          <t>Não vendido</t>
        </is>
      </c>
      <c r="D133" s="4" t="inlineStr">
        <is>
          <t>0</t>
        </is>
      </c>
      <c r="E133" s="5" t="inlineStr">
        <is>
          <t>6.000,00</t>
        </is>
      </c>
      <c r="F133" s="4" t="inlineStr">
        <is>
          <t>250.00</t>
        </is>
      </c>
    </row>
    <row collapsed="false" customFormat="false" customHeight="false" hidden="false" ht="12.1" outlineLevel="0" r="134">
      <c r="A134" s="5" t="s">
        <f>=HYPERLINK("https://leilaoonline.net/lote/detalhe/174190", "549")</f>
      </c>
      <c r="B134" s="4" t="s">
        <f>=HYPERLINK("https://leilaoonline.net/lote/detalhe/174190", " Aprox. 150 un. luminárias diversas - sem uso")</f>
      </c>
      <c r="C134" s="4" t="inlineStr">
        <is>
          <t>Não vendido</t>
        </is>
      </c>
      <c r="D134" s="4" t="inlineStr">
        <is>
          <t>0</t>
        </is>
      </c>
      <c r="E134" s="5" t="inlineStr">
        <is>
          <t>3.500,00</t>
        </is>
      </c>
      <c r="F134" s="4" t="inlineStr">
        <is>
          <t>250.00</t>
        </is>
      </c>
    </row>
    <row collapsed="false" customFormat="false" customHeight="false" hidden="false" ht="12.1" outlineLevel="0" r="135">
      <c r="A135" s="5" t="s">
        <f>=HYPERLINK("https://leilaoonline.net/lote/detalhe/174186", "553")</f>
      </c>
      <c r="B135" s="4" t="s">
        <f>=HYPERLINK("https://leilaoonline.net/lote/detalhe/174186", " 1 balção inox (4 m) e 3 pias industrial (3 m)")</f>
      </c>
      <c r="C135" s="4" t="inlineStr">
        <is>
          <t>Não vendido</t>
        </is>
      </c>
      <c r="D135" s="4" t="inlineStr">
        <is>
          <t>0</t>
        </is>
      </c>
      <c r="E135" s="5" t="inlineStr">
        <is>
          <t>4.500,00</t>
        </is>
      </c>
      <c r="F135" s="4" t="inlineStr">
        <is>
          <t>250.00</t>
        </is>
      </c>
    </row>
    <row collapsed="false" customFormat="false" customHeight="false" hidden="false" ht="12.1" outlineLevel="0" r="136">
      <c r="A136" s="5" t="s">
        <f>=HYPERLINK("https://leilaoonline.net/lote/detalhe/174177", "556")</f>
      </c>
      <c r="B136" s="4" t="s">
        <f>=HYPERLINK("https://leilaoonline.net/lote/detalhe/174177", " 1 bomba de óleo ( corpo de inox)")</f>
      </c>
      <c r="C136" s="4" t="inlineStr">
        <is>
          <t>Não vendido</t>
        </is>
      </c>
      <c r="D136" s="4" t="inlineStr">
        <is>
          <t>0</t>
        </is>
      </c>
      <c r="E136" s="5" t="inlineStr">
        <is>
          <t>800,00</t>
        </is>
      </c>
      <c r="F136" s="4" t="inlineStr">
        <is>
          <t>150.00</t>
        </is>
      </c>
    </row>
    <row collapsed="false" customFormat="false" customHeight="false" hidden="false" ht="12.1" outlineLevel="0" r="137">
      <c r="A137" s="5" t="s">
        <f>=HYPERLINK("https://leilaoonline.net/lote/detalhe/174189", "560")</f>
      </c>
      <c r="B137" s="4" t="s">
        <f>=HYPERLINK("https://leilaoonline.net/lote/detalhe/174189", " 1 bomba de óleo ( corpo de inox)")</f>
      </c>
      <c r="C137" s="4" t="inlineStr">
        <is>
          <t>Não vendido</t>
        </is>
      </c>
      <c r="D137" s="4" t="inlineStr">
        <is>
          <t>0</t>
        </is>
      </c>
      <c r="E137" s="5" t="inlineStr">
        <is>
          <t>700,00</t>
        </is>
      </c>
      <c r="F137" s="4" t="inlineStr">
        <is>
          <t>150.00</t>
        </is>
      </c>
    </row>
    <row collapsed="false" customFormat="false" customHeight="false" hidden="false" ht="12.1" outlineLevel="0" r="138">
      <c r="A138" s="5" t="s">
        <f>=HYPERLINK("https://leilaoonline.net/lote/detalhe/174185", "561")</f>
      </c>
      <c r="B138" s="4" t="s">
        <f>=HYPERLINK("https://leilaoonline.net/lote/detalhe/174185", " 1 bomba de óleo ( corpo de inox)")</f>
      </c>
      <c r="C138" s="4" t="inlineStr">
        <is>
          <t>Não vendido</t>
        </is>
      </c>
      <c r="D138" s="4" t="inlineStr">
        <is>
          <t>0</t>
        </is>
      </c>
      <c r="E138" s="5" t="inlineStr">
        <is>
          <t>700,00</t>
        </is>
      </c>
      <c r="F138" s="4" t="inlineStr">
        <is>
          <t>150.00</t>
        </is>
      </c>
    </row>
    <row collapsed="false" customFormat="false" customHeight="false" hidden="false" ht="12.1" outlineLevel="0" r="139">
      <c r="A139" s="5" t="s">
        <f>=HYPERLINK("https://leilaoonline.net/lote/detalhe/174179", "562")</f>
      </c>
      <c r="B139" s="4" t="s">
        <f>=HYPERLINK("https://leilaoonline.net/lote/detalhe/174179", " 1 bomba de óleo ( corpo de inox)")</f>
      </c>
      <c r="C139" s="4" t="inlineStr">
        <is>
          <t>Não vendido</t>
        </is>
      </c>
      <c r="D139" s="4" t="inlineStr">
        <is>
          <t>0</t>
        </is>
      </c>
      <c r="E139" s="5" t="inlineStr">
        <is>
          <t>700,00</t>
        </is>
      </c>
      <c r="F139" s="4" t="inlineStr">
        <is>
          <t>150.00</t>
        </is>
      </c>
    </row>
    <row collapsed="false" customFormat="false" customHeight="false" hidden="false" ht="12.1" outlineLevel="0" r="140">
      <c r="A140" s="5" t="s">
        <f>=HYPERLINK("https://leilaoonline.net/lote/detalhe/174183", "563")</f>
      </c>
      <c r="B140" s="4" t="s">
        <f>=HYPERLINK("https://leilaoonline.net/lote/detalhe/174183", " 1 bomba de óleo ( corpo de inox)")</f>
      </c>
      <c r="C140" s="4" t="inlineStr">
        <is>
          <t>Não vendido</t>
        </is>
      </c>
      <c r="D140" s="4" t="inlineStr">
        <is>
          <t>0</t>
        </is>
      </c>
      <c r="E140" s="5" t="inlineStr">
        <is>
          <t>700,00</t>
        </is>
      </c>
      <c r="F140" s="4" t="inlineStr">
        <is>
          <t>150.00</t>
        </is>
      </c>
    </row>
    <row collapsed="false" customFormat="false" customHeight="false" hidden="false" ht="12.1" outlineLevel="0" r="141">
      <c r="A141" s="5" t="s">
        <f>=HYPERLINK("https://leilaoonline.net/lote/detalhe/174181", "564")</f>
      </c>
      <c r="B141" s="4" t="s">
        <f>=HYPERLINK("https://leilaoonline.net/lote/detalhe/174181", " 14 disjuntores telemecanique, diferente amperagens")</f>
      </c>
      <c r="C141" s="4" t="inlineStr">
        <is>
          <t>Não vendido</t>
        </is>
      </c>
      <c r="D141" s="4" t="inlineStr">
        <is>
          <t>0</t>
        </is>
      </c>
      <c r="E141" s="5" t="inlineStr">
        <is>
          <t>300,00</t>
        </is>
      </c>
      <c r="F141" s="4" t="inlineStr">
        <is>
          <t>150.00</t>
        </is>
      </c>
    </row>
    <row collapsed="false" customFormat="false" customHeight="false" hidden="false" ht="12.1" outlineLevel="0" r="142">
      <c r="A142" s="5" t="s">
        <f>=HYPERLINK("https://leilaoonline.net/lote/detalhe/174184", "565")</f>
      </c>
      <c r="B142" s="4" t="s">
        <f>=HYPERLINK("https://leilaoonline.net/lote/detalhe/174184", " 14 disjuntores telemecanique, diferente amperagens")</f>
      </c>
      <c r="C142" s="4" t="inlineStr">
        <is>
          <t>Não vendido</t>
        </is>
      </c>
      <c r="D142" s="4" t="inlineStr">
        <is>
          <t>0</t>
        </is>
      </c>
      <c r="E142" s="5" t="inlineStr">
        <is>
          <t>300,00</t>
        </is>
      </c>
      <c r="F142" s="4" t="inlineStr">
        <is>
          <t>150.00</t>
        </is>
      </c>
    </row>
    <row collapsed="false" customFormat="false" customHeight="false" hidden="false" ht="12.1" outlineLevel="0" r="143">
      <c r="A143" s="5" t="s">
        <f>=HYPERLINK("https://leilaoonline.net/lote/detalhe/174194", "566")</f>
      </c>
      <c r="B143" s="4" t="s">
        <f>=HYPERLINK("https://leilaoonline.net/lote/detalhe/174194", " 4 chaves seccionadoras Siemens, 125a, modelo 3np4")</f>
      </c>
      <c r="C143" s="4" t="inlineStr">
        <is>
          <t>Não vendido</t>
        </is>
      </c>
      <c r="D143" s="4" t="inlineStr">
        <is>
          <t>0</t>
        </is>
      </c>
      <c r="E143" s="5" t="inlineStr">
        <is>
          <t>300,00</t>
        </is>
      </c>
      <c r="F143" s="4" t="inlineStr">
        <is>
          <t>150.00</t>
        </is>
      </c>
    </row>
    <row collapsed="false" customFormat="false" customHeight="false" hidden="false" ht="12.1" outlineLevel="0" r="144">
      <c r="A144" s="5" t="s">
        <f>=HYPERLINK("https://leilaoonline.net/lote/detalhe/174191", "567")</f>
      </c>
      <c r="B144" s="4" t="s">
        <f>=HYPERLINK("https://leilaoonline.net/lote/detalhe/174191", " 2 chaves seccionadoras Siemens, 250a, modelo 3np4290")</f>
      </c>
      <c r="C144" s="4" t="inlineStr">
        <is>
          <t>Não vendido</t>
        </is>
      </c>
      <c r="D144" s="4" t="inlineStr">
        <is>
          <t>0</t>
        </is>
      </c>
      <c r="E144" s="5" t="inlineStr">
        <is>
          <t>500,00</t>
        </is>
      </c>
      <c r="F144" s="4" t="inlineStr">
        <is>
          <t>150.00</t>
        </is>
      </c>
    </row>
    <row collapsed="false" customFormat="false" customHeight="false" hidden="false" ht="12.1" outlineLevel="0" r="145">
      <c r="A145" s="5" t="s">
        <f>=HYPERLINK("https://leilaoonline.net/lote/detalhe/174195", "568")</f>
      </c>
      <c r="B145" s="4" t="s">
        <f>=HYPERLINK("https://leilaoonline.net/lote/detalhe/174195", " Aproximadamente 65 disjuntores motores com amperagem diversas")</f>
      </c>
      <c r="C145" s="4" t="inlineStr">
        <is>
          <t>Não vendido</t>
        </is>
      </c>
      <c r="D145" s="4" t="inlineStr">
        <is>
          <t>0</t>
        </is>
      </c>
      <c r="E145" s="5" t="inlineStr">
        <is>
          <t>1.500,00</t>
        </is>
      </c>
      <c r="F145" s="4" t="inlineStr">
        <is>
          <t>200.00</t>
        </is>
      </c>
    </row>
    <row collapsed="false" customFormat="false" customHeight="false" hidden="false" ht="12.1" outlineLevel="0" r="146">
      <c r="A146" s="5" t="s">
        <f>=HYPERLINK("https://leilaoonline.net/lote/detalhe/174196", "569")</f>
      </c>
      <c r="B146" s="4" t="s">
        <f>=HYPERLINK("https://leilaoonline.net/lote/detalhe/174196", " 70 contatores Siemens, diversas amperagens e modelos")</f>
      </c>
      <c r="C146" s="4" t="inlineStr">
        <is>
          <t>Não vendido</t>
        </is>
      </c>
      <c r="D146" s="4" t="inlineStr">
        <is>
          <t>0</t>
        </is>
      </c>
      <c r="E146" s="5" t="inlineStr">
        <is>
          <t>3.000,00</t>
        </is>
      </c>
      <c r="F146" s="4" t="inlineStr">
        <is>
          <t>200.00</t>
        </is>
      </c>
    </row>
    <row collapsed="false" customFormat="false" customHeight="false" hidden="false" ht="12.1" outlineLevel="0" r="147">
      <c r="A147" s="5" t="s">
        <f>=HYPERLINK("https://leilaoonline.net/lote/detalhe/174197", "570")</f>
      </c>
      <c r="B147" s="4" t="s">
        <f>=HYPERLINK("https://leilaoonline.net/lote/detalhe/174197", " 64 Disjuntores Steck 32a curva C. Sem uso. Na caixa")</f>
      </c>
      <c r="C147" s="4" t="inlineStr">
        <is>
          <t>Não vendido</t>
        </is>
      </c>
      <c r="D147" s="4" t="inlineStr">
        <is>
          <t>0</t>
        </is>
      </c>
      <c r="E147" s="5" t="inlineStr">
        <is>
          <t>2.000,00</t>
        </is>
      </c>
      <c r="F147" s="4" t="inlineStr">
        <is>
          <t>200.00</t>
        </is>
      </c>
    </row>
    <row collapsed="false" customFormat="false" customHeight="false" hidden="false" ht="12.1" outlineLevel="0" r="148">
      <c r="A148" s="5" t="s">
        <f>=HYPERLINK("https://leilaoonline.net/lote/detalhe/174200", "571")</f>
      </c>
      <c r="B148" s="4" t="s">
        <f>=HYPERLINK("https://leilaoonline.net/lote/detalhe/174200", " 1 Painel ihm Siemens Coros OP 252 Painéis ihm Siemens OP 393")</f>
      </c>
      <c r="C148" s="4" t="inlineStr">
        <is>
          <t>Não vendido</t>
        </is>
      </c>
      <c r="D148" s="4" t="inlineStr">
        <is>
          <t>0</t>
        </is>
      </c>
      <c r="E148" s="5" t="inlineStr">
        <is>
          <t>4.000,00</t>
        </is>
      </c>
      <c r="F148" s="4" t="inlineStr">
        <is>
          <t>200.00</t>
        </is>
      </c>
    </row>
    <row collapsed="false" customFormat="false" customHeight="false" hidden="false" ht="12.1" outlineLevel="0" r="149">
      <c r="A149" s="5" t="s">
        <f>=HYPERLINK("https://leilaoonline.net/lote/detalhe/174199", "572")</f>
      </c>
      <c r="B149" s="4" t="s">
        <f>=HYPERLINK("https://leilaoonline.net/lote/detalhe/174199", " Power SupplyModelo WRA960")</f>
      </c>
      <c r="C149" s="4" t="inlineStr">
        <is>
          <t>Não vendido</t>
        </is>
      </c>
      <c r="D149" s="4" t="inlineStr">
        <is>
          <t>0</t>
        </is>
      </c>
      <c r="E149" s="5" t="inlineStr">
        <is>
          <t>2.000,00</t>
        </is>
      </c>
      <c r="F149" s="4" t="inlineStr">
        <is>
          <t>200.00</t>
        </is>
      </c>
    </row>
    <row collapsed="false" customFormat="false" customHeight="false" hidden="false" ht="12.1" outlineLevel="0" r="150">
      <c r="A150" s="5" t="s">
        <f>=HYPERLINK("https://leilaoonline.net/lote/detalhe/174198", "573")</f>
      </c>
      <c r="B150" s="4" t="s">
        <f>=HYPERLINK("https://leilaoonline.net/lote/detalhe/174198", " Disjuntor ABB Sace TmaxModelo T7S 1250")</f>
      </c>
      <c r="C150" s="4" t="inlineStr">
        <is>
          <t>Não vendido</t>
        </is>
      </c>
      <c r="D150" s="4" t="inlineStr">
        <is>
          <t>0</t>
        </is>
      </c>
      <c r="E150" s="5" t="inlineStr">
        <is>
          <t>2.500,00</t>
        </is>
      </c>
      <c r="F150" s="4" t="inlineStr">
        <is>
          <t>200.00</t>
        </is>
      </c>
    </row>
    <row collapsed="false" customFormat="false" customHeight="false" hidden="false" ht="12.1" outlineLevel="0" r="151">
      <c r="A151" s="5" t="s">
        <f>=HYPERLINK("https://leilaoonline.net/lote/detalhe/174201", "582")</f>
      </c>
      <c r="B151" s="4" t="s">
        <f>=HYPERLINK("https://leilaoonline.net/lote/detalhe/174201", " Aproximadamente 50 Disjuntores Siemens, diversas amperagens e voltagens Venda no estado")</f>
      </c>
      <c r="C151" s="4" t="inlineStr">
        <is>
          <t>Não vendido</t>
        </is>
      </c>
      <c r="D151" s="4" t="inlineStr">
        <is>
          <t>0</t>
        </is>
      </c>
      <c r="E151" s="5" t="inlineStr">
        <is>
          <t>1.100,00</t>
        </is>
      </c>
      <c r="F151" s="4" t="inlineStr">
        <is>
          <t>100.00</t>
        </is>
      </c>
    </row>
    <row collapsed="false" customFormat="false" customHeight="false" hidden="false" ht="12.1" outlineLevel="0" r="152">
      <c r="A152" s="5" t="s">
        <f>=HYPERLINK("https://leilaoonline.net/lote/detalhe/174202", "583")</f>
      </c>
      <c r="B152" s="4" t="s">
        <f>=HYPERLINK("https://leilaoonline.net/lote/detalhe/174202", " 4 Servidores Dell, modelos diversos, máquinas para retirada de peças, no estado. ")</f>
      </c>
      <c r="C152" s="4" t="inlineStr">
        <is>
          <t>Não vendido</t>
        </is>
      </c>
      <c r="D152" s="4" t="inlineStr">
        <is>
          <t>0</t>
        </is>
      </c>
      <c r="E152" s="5" t="inlineStr">
        <is>
          <t>2.000,00</t>
        </is>
      </c>
      <c r="F152" s="4" t="inlineStr">
        <is>
          <t>100.00</t>
        </is>
      </c>
    </row>
    <row collapsed="false" customFormat="false" customHeight="false" hidden="false" ht="12.1" outlineLevel="0" r="153">
      <c r="A153" s="5" t="s">
        <f>=HYPERLINK("https://leilaoonline.net/lote/detalhe/174306", "584")</f>
      </c>
      <c r="B153" s="4" t="s">
        <f>=HYPERLINK("https://leilaoonline.net/lote/detalhe/174306", " Disco de serra - aprox, 1.600 mm de diametro - peso aprox. 100 kg")</f>
      </c>
      <c r="C153" s="4" t="inlineStr">
        <is>
          <t>Vendido</t>
        </is>
      </c>
      <c r="D153" s="4" t="inlineStr">
        <is>
          <t>1</t>
        </is>
      </c>
      <c r="E153" s="5" t="inlineStr">
        <is>
          <t>900,00</t>
        </is>
      </c>
      <c r="F153" s="4" t="inlineStr">
        <is>
          <t>150.00</t>
        </is>
      </c>
    </row>
    <row collapsed="false" customFormat="false" customHeight="false" hidden="false" ht="12.1" outlineLevel="0" r="154">
      <c r="A154" s="5" t="s">
        <f>=HYPERLINK("https://leilaoonline.net/lote/detalhe/174303", "585")</f>
      </c>
      <c r="B154" s="4" t="s">
        <f>=HYPERLINK("https://leilaoonline.net/lote/detalhe/174303", " Disco de serra - aprox, 1.600 mm de diametro - peso aprox. 100 kg")</f>
      </c>
      <c r="C154" s="4" t="inlineStr">
        <is>
          <t>Vendido</t>
        </is>
      </c>
      <c r="D154" s="4" t="inlineStr">
        <is>
          <t>1</t>
        </is>
      </c>
      <c r="E154" s="5" t="inlineStr">
        <is>
          <t>900,00</t>
        </is>
      </c>
      <c r="F154" s="4" t="inlineStr">
        <is>
          <t>150.00</t>
        </is>
      </c>
    </row>
    <row collapsed="false" customFormat="false" customHeight="false" hidden="false" ht="12.1" outlineLevel="0" r="155">
      <c r="A155" s="5" t="s">
        <f>=HYPERLINK("https://leilaoonline.net/lote/detalhe/174304", "586")</f>
      </c>
      <c r="B155" s="4" t="s">
        <f>=HYPERLINK("https://leilaoonline.net/lote/detalhe/174304", " Disco de serra - aprox, 1.600 mm de diametro - peso aprox. 100 kg")</f>
      </c>
      <c r="C155" s="4" t="inlineStr">
        <is>
          <t>Vendido</t>
        </is>
      </c>
      <c r="D155" s="4" t="inlineStr">
        <is>
          <t>1</t>
        </is>
      </c>
      <c r="E155" s="5" t="inlineStr">
        <is>
          <t>900,00</t>
        </is>
      </c>
      <c r="F155" s="4" t="inlineStr">
        <is>
          <t>150.00</t>
        </is>
      </c>
    </row>
    <row collapsed="false" customFormat="false" customHeight="false" hidden="false" ht="12.1" outlineLevel="0" r="156">
      <c r="A156" s="5" t="s">
        <f>=HYPERLINK("https://leilaoonline.net/lote/detalhe/174308", "587")</f>
      </c>
      <c r="B156" s="4" t="s">
        <f>=HYPERLINK("https://leilaoonline.net/lote/detalhe/174308", " Disco de serra - aprox, 1.600 mm de diametro - peso aprox. 100 kg")</f>
      </c>
      <c r="C156" s="4" t="inlineStr">
        <is>
          <t>Vendido</t>
        </is>
      </c>
      <c r="D156" s="4" t="inlineStr">
        <is>
          <t>1</t>
        </is>
      </c>
      <c r="E156" s="5" t="inlineStr">
        <is>
          <t>900,00</t>
        </is>
      </c>
      <c r="F156" s="4" t="inlineStr">
        <is>
          <t>150.00</t>
        </is>
      </c>
    </row>
    <row collapsed="false" customFormat="false" customHeight="false" hidden="false" ht="12.1" outlineLevel="0" r="157">
      <c r="A157" s="5" t="s">
        <f>=HYPERLINK("https://leilaoonline.net/lote/detalhe/174307", "588")</f>
      </c>
      <c r="B157" s="4" t="s">
        <f>=HYPERLINK("https://leilaoonline.net/lote/detalhe/174307", " Disco de serra - aprox, 1.600 mm de diametro - peso aprox. 100 kg")</f>
      </c>
      <c r="C157" s="4" t="inlineStr">
        <is>
          <t>Vendido</t>
        </is>
      </c>
      <c r="D157" s="4" t="inlineStr">
        <is>
          <t>1</t>
        </is>
      </c>
      <c r="E157" s="5" t="inlineStr">
        <is>
          <t>900,00</t>
        </is>
      </c>
      <c r="F157" s="4" t="inlineStr">
        <is>
          <t>150.00</t>
        </is>
      </c>
    </row>
    <row collapsed="false" customFormat="false" customHeight="false" hidden="false" ht="12.1" outlineLevel="0" r="158">
      <c r="A158" s="5" t="s">
        <f>=HYPERLINK("https://leilaoonline.net/lote/detalhe/174309", "589")</f>
      </c>
      <c r="B158" s="4" t="s">
        <f>=HYPERLINK("https://leilaoonline.net/lote/detalhe/174309", " Disco de serra - aprox, 1.600 mm de diametro - peso aprox. 100 kg")</f>
      </c>
      <c r="C158" s="4" t="inlineStr">
        <is>
          <t>Vendido</t>
        </is>
      </c>
      <c r="D158" s="4" t="inlineStr">
        <is>
          <t>1</t>
        </is>
      </c>
      <c r="E158" s="5" t="inlineStr">
        <is>
          <t>900,00</t>
        </is>
      </c>
      <c r="F158" s="4" t="inlineStr">
        <is>
          <t>150.00</t>
        </is>
      </c>
    </row>
    <row collapsed="false" customFormat="false" customHeight="false" hidden="false" ht="12.1" outlineLevel="0" r="159">
      <c r="A159" s="5" t="s">
        <f>=HYPERLINK("https://leilaoonline.net/lote/detalhe/174310", "590")</f>
      </c>
      <c r="B159" s="4" t="s">
        <f>=HYPERLINK("https://leilaoonline.net/lote/detalhe/174310", " Disco de serra - aprox, 1.600 mm de diametro - peso aprox. 100 kg")</f>
      </c>
      <c r="C159" s="4" t="inlineStr">
        <is>
          <t>Vendido</t>
        </is>
      </c>
      <c r="D159" s="4" t="inlineStr">
        <is>
          <t>1</t>
        </is>
      </c>
      <c r="E159" s="5" t="inlineStr">
        <is>
          <t>900,00</t>
        </is>
      </c>
      <c r="F159" s="4" t="inlineStr">
        <is>
          <t>150.00</t>
        </is>
      </c>
    </row>
    <row collapsed="false" customFormat="false" customHeight="false" hidden="false" ht="12.1" outlineLevel="0" r="160">
      <c r="A160" s="5" t="s">
        <f>=HYPERLINK("https://leilaoonline.net/lote/detalhe/174311", "591")</f>
      </c>
      <c r="B160" s="4" t="s">
        <f>=HYPERLINK("https://leilaoonline.net/lote/detalhe/174311", " Disco de serra - aprox, 1.600 mm de diametro - peso aprox. 100 kg")</f>
      </c>
      <c r="C160" s="4" t="inlineStr">
        <is>
          <t>Vendido</t>
        </is>
      </c>
      <c r="D160" s="4" t="inlineStr">
        <is>
          <t>1</t>
        </is>
      </c>
      <c r="E160" s="5" t="inlineStr">
        <is>
          <t>900,00</t>
        </is>
      </c>
      <c r="F160" s="4" t="inlineStr">
        <is>
          <t>150.00</t>
        </is>
      </c>
    </row>
    <row collapsed="false" customFormat="false" customHeight="false" hidden="false" ht="12.1" outlineLevel="0" r="161">
      <c r="A161" s="5" t="s">
        <f>=HYPERLINK("https://leilaoonline.net/lote/detalhe/174312", "592")</f>
      </c>
      <c r="B161" s="4" t="s">
        <f>=HYPERLINK("https://leilaoonline.net/lote/detalhe/174312", " Disco de serra - aprox, 1.600 mm de diametro - peso aprox. 100 kg")</f>
      </c>
      <c r="C161" s="4" t="inlineStr">
        <is>
          <t>Vendido</t>
        </is>
      </c>
      <c r="D161" s="4" t="inlineStr">
        <is>
          <t>1</t>
        </is>
      </c>
      <c r="E161" s="5" t="inlineStr">
        <is>
          <t>900,00</t>
        </is>
      </c>
      <c r="F161" s="4" t="inlineStr">
        <is>
          <t>150.00</t>
        </is>
      </c>
    </row>
    <row collapsed="false" customFormat="false" customHeight="false" hidden="false" ht="12.1" outlineLevel="0" r="162">
      <c r="A162" s="5" t="s">
        <f>=HYPERLINK("https://leilaoonline.net/lote/detalhe/174313", "593")</f>
      </c>
      <c r="B162" s="4" t="s">
        <f>=HYPERLINK("https://leilaoonline.net/lote/detalhe/174313", " Disco de serra - aprox, 1.600 mm de diametro - peso aprox. 100 kg")</f>
      </c>
      <c r="C162" s="4" t="inlineStr">
        <is>
          <t>Vendido</t>
        </is>
      </c>
      <c r="D162" s="4" t="inlineStr">
        <is>
          <t>1</t>
        </is>
      </c>
      <c r="E162" s="5" t="inlineStr">
        <is>
          <t>900,00</t>
        </is>
      </c>
      <c r="F162" s="4" t="inlineStr">
        <is>
          <t>150.00</t>
        </is>
      </c>
    </row>
    <row collapsed="false" customFormat="false" customHeight="false" hidden="false" ht="12.1" outlineLevel="0" r="163">
      <c r="A163" s="5" t="s">
        <f>=HYPERLINK("https://leilaoonline.net/lote/detalhe/174314", "594")</f>
      </c>
      <c r="B163" s="4" t="s">
        <f>=HYPERLINK("https://leilaoonline.net/lote/detalhe/174314", " Disco de serra - aprox, 1.600 mm de diametro - peso aprox. 100 kg")</f>
      </c>
      <c r="C163" s="4" t="inlineStr">
        <is>
          <t>Não vendido</t>
        </is>
      </c>
      <c r="D163" s="4" t="inlineStr">
        <is>
          <t>0</t>
        </is>
      </c>
      <c r="E163" s="5" t="inlineStr">
        <is>
          <t>900,00</t>
        </is>
      </c>
      <c r="F163" s="4" t="inlineStr">
        <is>
          <t>150.00</t>
        </is>
      </c>
    </row>
    <row collapsed="false" customFormat="false" customHeight="false" hidden="false" ht="12.1" outlineLevel="0" r="164">
      <c r="A164" s="5" t="s">
        <f>=HYPERLINK("https://leilaoonline.net/lote/detalhe/174315", "595")</f>
      </c>
      <c r="B164" s="4" t="s">
        <f>=HYPERLINK("https://leilaoonline.net/lote/detalhe/174315", " Disco de serra - aprox, 1.600 mm de diametro - peso aprox. 100 kg")</f>
      </c>
      <c r="C164" s="4" t="inlineStr">
        <is>
          <t>Vendido</t>
        </is>
      </c>
      <c r="D164" s="4" t="inlineStr">
        <is>
          <t>1</t>
        </is>
      </c>
      <c r="E164" s="5" t="inlineStr">
        <is>
          <t>900,00</t>
        </is>
      </c>
      <c r="F164" s="4" t="inlineStr">
        <is>
          <t>150.00</t>
        </is>
      </c>
    </row>
    <row collapsed="false" customFormat="false" customHeight="false" hidden="false" ht="12.1" outlineLevel="0" r="165">
      <c r="A165" s="5" t="s">
        <f>=HYPERLINK("https://leilaoonline.net/lote/detalhe/174316", "596")</f>
      </c>
      <c r="B165" s="4" t="s">
        <f>=HYPERLINK("https://leilaoonline.net/lote/detalhe/174316", " Disco de serra - aprox, 1.600 mm de diametro - peso aprox. 100 kg")</f>
      </c>
      <c r="C165" s="4" t="inlineStr">
        <is>
          <t>Vendido</t>
        </is>
      </c>
      <c r="D165" s="4" t="inlineStr">
        <is>
          <t>1</t>
        </is>
      </c>
      <c r="E165" s="5" t="inlineStr">
        <is>
          <t>900,00</t>
        </is>
      </c>
      <c r="F165" s="4" t="inlineStr">
        <is>
          <t>150.00</t>
        </is>
      </c>
    </row>
    <row collapsed="false" customFormat="false" customHeight="false" hidden="false" ht="12.1" outlineLevel="0" r="166">
      <c r="A166" s="5" t="s">
        <f>=HYPERLINK("https://leilaoonline.net/lote/detalhe/174317", "597")</f>
      </c>
      <c r="B166" s="4" t="s">
        <f>=HYPERLINK("https://leilaoonline.net/lote/detalhe/174317", " Disco de serra - aprox, 1.600 mm de diametro - peso aprox. 100 kg")</f>
      </c>
      <c r="C166" s="4" t="inlineStr">
        <is>
          <t>Vendido</t>
        </is>
      </c>
      <c r="D166" s="4" t="inlineStr">
        <is>
          <t>1</t>
        </is>
      </c>
      <c r="E166" s="5" t="inlineStr">
        <is>
          <t>900,00</t>
        </is>
      </c>
      <c r="F166" s="4" t="inlineStr">
        <is>
          <t>150.00</t>
        </is>
      </c>
    </row>
    <row collapsed="false" customFormat="false" customHeight="false" hidden="false" ht="12.1" outlineLevel="0" r="167">
      <c r="A167" s="5" t="s">
        <f>=HYPERLINK("https://leilaoonline.net/lote/detalhe/174318", "598")</f>
      </c>
      <c r="B167" s="4" t="s">
        <f>=HYPERLINK("https://leilaoonline.net/lote/detalhe/174318", " Disco de serra - aprox, 1.600 mm de diametro - peso aprox. 100 kg")</f>
      </c>
      <c r="C167" s="4" t="inlineStr">
        <is>
          <t>Não vendido</t>
        </is>
      </c>
      <c r="D167" s="4" t="inlineStr">
        <is>
          <t>0</t>
        </is>
      </c>
      <c r="E167" s="5" t="inlineStr">
        <is>
          <t>900,00</t>
        </is>
      </c>
      <c r="F167" s="4" t="inlineStr">
        <is>
          <t>150.00</t>
        </is>
      </c>
    </row>
    <row collapsed="false" customFormat="false" customHeight="false" hidden="false" ht="12.1" outlineLevel="0" r="168">
      <c r="A168" s="5" t="s">
        <f>=HYPERLINK("https://leilaoonline.net/lote/detalhe/174319", "599")</f>
      </c>
      <c r="B168" s="4" t="s">
        <f>=HYPERLINK("https://leilaoonline.net/lote/detalhe/174319", " Disco de serra - aprox, 1.600 mm de diametro - peso aprox. 100 kg")</f>
      </c>
      <c r="C168" s="4" t="inlineStr">
        <is>
          <t>Não vendido</t>
        </is>
      </c>
      <c r="D168" s="4" t="inlineStr">
        <is>
          <t>0</t>
        </is>
      </c>
      <c r="E168" s="5" t="inlineStr">
        <is>
          <t>900,00</t>
        </is>
      </c>
      <c r="F168" s="4" t="inlineStr">
        <is>
          <t>150.00</t>
        </is>
      </c>
    </row>
    <row collapsed="false" customFormat="false" customHeight="false" hidden="false" ht="12.1" outlineLevel="0" r="169">
      <c r="A169" s="5" t="s">
        <f>=HYPERLINK("https://leilaoonline.net/lote/detalhe/174240", "600")</f>
      </c>
      <c r="B169" s="4" t="s">
        <f>=HYPERLINK("https://leilaoonline.net/lote/detalhe/174240", " [ LANCE POR KG ] APROX. 8 TON. DE CAMINHO DE ROLAMENTO (27mts com os pés )")</f>
      </c>
      <c r="C169" s="4" t="inlineStr">
        <is>
          <t>Não vendido</t>
        </is>
      </c>
      <c r="D169" s="4" t="inlineStr">
        <is>
          <t>0</t>
        </is>
      </c>
      <c r="E169" s="5" t="inlineStr">
        <is>
          <t>6,00</t>
        </is>
      </c>
      <c r="F169" s="4" t="inlineStr">
        <is>
          <t>0.20</t>
        </is>
      </c>
    </row>
    <row collapsed="false" customFormat="false" customHeight="false" hidden="false" ht="12.1" outlineLevel="0" r="170">
      <c r="A170" s="5" t="s">
        <f>=HYPERLINK("https://leilaoonline.net/lote/detalhe/174446", "601")</f>
      </c>
      <c r="B170" s="4" t="s">
        <f>=HYPERLINK("https://leilaoonline.net/lote/detalhe/174446", "GUILHOTINA 2000 MM DE BOCA, CORTA ATÉ 0,8 MM DE ESPESSURA (FACA EM BOM ESTADO)")</f>
      </c>
      <c r="C170" s="4" t="inlineStr">
        <is>
          <t>Não vendido</t>
        </is>
      </c>
      <c r="D170" s="4" t="inlineStr">
        <is>
          <t>0</t>
        </is>
      </c>
      <c r="E170" s="5" t="inlineStr">
        <is>
          <t>9.300,00</t>
        </is>
      </c>
      <c r="F170" s="4" t="inlineStr">
        <is>
          <t>200.00</t>
        </is>
      </c>
    </row>
    <row collapsed="false" customFormat="false" customHeight="false" hidden="false" ht="12.1" outlineLevel="0" r="171">
      <c r="A171" s="5" t="s">
        <f>=HYPERLINK("https://leilaoonline.net/lote/detalhe/174234", "604")</f>
      </c>
      <c r="B171" s="4" t="s">
        <f>=HYPERLINK("https://leilaoonline.net/lote/detalhe/174234", "[ LANCE POR KG ] Aprox. 5 ton. de arame tubular submerso 2mm Lincoln, Em conformidade com aws A5.20 e Asme SFA-5.20. Classificação E70T-7 DC Polarity (DCEN) certificado pela CWB para CSA W48.5-M")</f>
      </c>
      <c r="C171" s="4" t="inlineStr">
        <is>
          <t>Não vendido</t>
        </is>
      </c>
      <c r="D171" s="4" t="inlineStr">
        <is>
          <t>0</t>
        </is>
      </c>
      <c r="E171" s="5" t="inlineStr">
        <is>
          <t>7,00</t>
        </is>
      </c>
      <c r="F171" s="4" t="inlineStr">
        <is>
          <t>0.10</t>
        </is>
      </c>
    </row>
    <row collapsed="false" customFormat="false" customHeight="false" hidden="false" ht="12.1" outlineLevel="0" r="172">
      <c r="A172" s="5" t="s">
        <f>=HYPERLINK("https://leilaoonline.net/lote/detalhe/174171", "606")</f>
      </c>
      <c r="B172" s="4" t="s">
        <f>=HYPERLINK("https://leilaoonline.net/lote/detalhe/174171", " Aquecedor de marmitas")</f>
      </c>
      <c r="C172" s="4" t="inlineStr">
        <is>
          <t>Não vendido</t>
        </is>
      </c>
      <c r="D172" s="4" t="inlineStr">
        <is>
          <t>0</t>
        </is>
      </c>
      <c r="E172" s="5" t="inlineStr">
        <is>
          <t>500,00</t>
        </is>
      </c>
      <c r="F172" s="4" t="inlineStr">
        <is>
          <t>250.00</t>
        </is>
      </c>
    </row>
    <row collapsed="false" customFormat="false" customHeight="false" hidden="false" ht="12.1" outlineLevel="0" r="173">
      <c r="A173" s="5" t="s">
        <f>=HYPERLINK("https://leilaoonline.net/lote/detalhe/174175", "607")</f>
      </c>
      <c r="B173" s="4" t="s">
        <f>=HYPERLINK("https://leilaoonline.net/lote/detalhe/174175", "[ PREÇO POR KG ] aprox. 7 ton. de Tubos galvanizado com comprimento diversos usado no estado")</f>
      </c>
      <c r="C173" s="4" t="inlineStr">
        <is>
          <t>Não vendido</t>
        </is>
      </c>
      <c r="D173" s="4" t="inlineStr">
        <is>
          <t>0</t>
        </is>
      </c>
      <c r="E173" s="5" t="inlineStr">
        <is>
          <t>4,00</t>
        </is>
      </c>
      <c r="F173" s="4" t="inlineStr">
        <is>
          <t>0.10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2026-10-16T18:25:59.00Z</dcterms:created>
  <dc:creator>Tellks Tecnologia</dc:creator>
  <cp:revision>0</cp:revision>
</cp:coreProperties>
</file>