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Lotes" sheetId="1" state="visible" r:id="rId2"/>
  </sheets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22"/>
      <color rgb="FF1C4E61"/>
      <b val="true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5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5" numFmtId="165" xfId="0">
      <alignment horizontal="right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1"/>
      <c r="B1" s="1"/>
      <c r="C1" s="1"/>
    </row>
    <row collapsed="false" customFormat="false" customHeight="false" hidden="false" ht="12.1" outlineLevel="0" r="2">
      <c r="A2" s="2" t="inlineStr">
        <is>
          <t>LEILÃO ONLINE.NET</t>
        </is>
      </c>
      <c r="B2" s="2"/>
      <c r="C2" s="2"/>
      <c r="D2" s="2"/>
      <c r="E2" s="2"/>
    </row>
    <row collapsed="false" customFormat="false" customHeight="false" hidden="false" ht="12.1" outlineLevel="0" r="3">
      <c r="A3" s="1"/>
      <c r="B3" s="1"/>
      <c r="C3" s="1"/>
    </row>
    <row collapsed="false" customFormat="false" customHeight="false" hidden="false" ht="12.1" outlineLevel="0" r="4">
      <c r="A4" s="1"/>
      <c r="B4" s="1"/>
      <c r="C4" s="1"/>
    </row>
    <row collapsed="false" customFormat="false" customHeight="false" hidden="false" ht="12.1" outlineLevel="0" r="5">
      <c r="A5" s="1"/>
      <c r="B5" s="1"/>
      <c r="C5" s="1"/>
    </row>
    <row collapsed="false" customFormat="false" customHeight="false" hidden="false" ht="12.1" outlineLevel="0" r="6">
      <c r="A6" s="3" t="inlineStr">
        <is>
          <t>Leilão</t>
        </is>
      </c>
      <c r="B6" s="4" t="inlineStr">
        <is>
          <t>MÁQUINAS PESADAS, GUINDASTE, EMPILHADEIRAS, RETROESCAVADEIRAS, COMPONENTES E OUTROS</t>
        </is>
      </c>
      <c r="C6" s="4"/>
      <c r="D6" s="4"/>
      <c r="E6" s="4"/>
      <c r="F6" s="4"/>
    </row>
    <row collapsed="false" customFormat="false" customHeight="false" hidden="false" ht="12.1" outlineLevel="0" r="7">
      <c r="A7" s="3" t="inlineStr">
        <is>
          <t>Data</t>
        </is>
      </c>
      <c r="B7" s="4" t="inlineStr">
        <is>
          <t>20/04/2023 10:00</t>
        </is>
      </c>
      <c r="C7" s="4"/>
      <c r="D7" s="4"/>
      <c r="E7" s="4"/>
      <c r="F7" s="4"/>
    </row>
    <row collapsed="false" customFormat="false" customHeight="false" hidden="false" ht="12.1" outlineLevel="0" r="8">
      <c r="A8" s="3" t="inlineStr">
        <is>
          <t>Leiloeiro</t>
        </is>
      </c>
      <c r="B8" s="4" t="inlineStr">
        <is>
          <t>Guilherme O Rossi</t>
        </is>
      </c>
      <c r="C8" s="4"/>
      <c r="D8" s="4"/>
      <c r="E8" s="4"/>
      <c r="F8" s="4"/>
    </row>
    <row collapsed="false" customFormat="false" customHeight="false" hidden="false" ht="12.1" outlineLevel="0" r="9">
      <c r="A9" s="1"/>
      <c r="B9" s="1"/>
      <c r="C9" s="1"/>
    </row>
    <row collapsed="false" customFormat="false" customHeight="false" hidden="false" ht="12.1" outlineLevel="0" r="10">
      <c r="A10" s="3" t="inlineStr">
        <is>
          <t>Lote</t>
        </is>
      </c>
      <c r="B10" s="3" t="inlineStr">
        <is>
          <t>Descrição</t>
        </is>
      </c>
      <c r="C10" s="3" t="inlineStr">
        <is>
          <t>Status</t>
        </is>
      </c>
      <c r="D10" s="3" t="inlineStr">
        <is>
          <t>Lances</t>
        </is>
      </c>
      <c r="E10" s="3" t="inlineStr">
        <is>
          <t>Lance atual</t>
        </is>
      </c>
      <c r="F10" s="3" t="inlineStr">
        <is>
          <t>Inc. mínimo</t>
        </is>
      </c>
    </row>
    <row collapsed="false" customFormat="false" customHeight="false" hidden="false" ht="12.1" outlineLevel="0" r="11">
      <c r="A11" s="5" t="s">
        <f>=HYPERLINK("https://leilaoonline.net/lote/detalhe/173845", "001")</f>
      </c>
      <c r="B11" s="4" t="s">
        <f>=HYPERLINK("https://leilaoonline.net/lote/detalhe/173845", " PAR DE MOTOR DE TRAÇÃO P/ MINI ESCAVADEIRA UNIVERSAL")</f>
      </c>
      <c r="C11" s="4" t="inlineStr">
        <is>
          <t>Não vendido</t>
        </is>
      </c>
      <c r="D11" s="4" t="inlineStr">
        <is>
          <t>1</t>
        </is>
      </c>
      <c r="E11" s="5" t="inlineStr">
        <is>
          <t>5.000,00</t>
        </is>
      </c>
      <c r="F11" s="4" t="inlineStr">
        <is>
          <t>500.00</t>
        </is>
      </c>
    </row>
    <row collapsed="false" customFormat="false" customHeight="false" hidden="false" ht="12.1" outlineLevel="0" r="12">
      <c r="A12" s="5" t="s">
        <f>=HYPERLINK("https://leilaoonline.net/lote/detalhe/174017", "002")</f>
      </c>
      <c r="B12" s="4" t="s">
        <f>=HYPERLINK("https://leilaoonline.net/lote/detalhe/174017", " PAR DE JOYSTICK 320BL")</f>
      </c>
      <c r="C12" s="4" t="inlineStr">
        <is>
          <t>Vendido</t>
        </is>
      </c>
      <c r="D12" s="4" t="inlineStr">
        <is>
          <t>1</t>
        </is>
      </c>
      <c r="E12" s="5" t="inlineStr">
        <is>
          <t>2.500,00</t>
        </is>
      </c>
      <c r="F12" s="4" t="inlineStr">
        <is>
          <t>1000.00</t>
        </is>
      </c>
    </row>
    <row collapsed="false" customFormat="false" customHeight="false" hidden="false" ht="12.1" outlineLevel="0" r="13">
      <c r="A13" s="5" t="s">
        <f>=HYPERLINK("https://leilaoonline.net/lote/detalhe/173928", "003")</f>
      </c>
      <c r="B13" s="4" t="s">
        <f>=HYPERLINK("https://leilaoonline.net/lote/detalhe/173928", "[ VÍDEO ] RETROESCAVADEIRA CAT 416E 2014 4X4 CABINADA C/AR OPERACIONAL")</f>
      </c>
      <c r="C13" s="4" t="inlineStr">
        <is>
          <t>Não vendido</t>
        </is>
      </c>
      <c r="D13" s="4" t="inlineStr">
        <is>
          <t>13</t>
        </is>
      </c>
      <c r="E13" s="5" t="inlineStr">
        <is>
          <t>220.000,01</t>
        </is>
      </c>
      <c r="F13" s="4" t="inlineStr">
        <is>
          <t>5000.00</t>
        </is>
      </c>
    </row>
    <row collapsed="false" customFormat="false" customHeight="false" hidden="false" ht="12.1" outlineLevel="0" r="14">
      <c r="A14" s="5" t="s">
        <f>=HYPERLINK("https://leilaoonline.net/lote/detalhe/173927", "004")</f>
      </c>
      <c r="B14" s="4" t="s">
        <f>=HYPERLINK("https://leilaoonline.net/lote/detalhe/173927", " DIFERENCIAL TRASEIRO W30D")</f>
      </c>
      <c r="C14" s="4" t="inlineStr">
        <is>
          <t>Não vendido</t>
        </is>
      </c>
      <c r="D14" s="4" t="inlineStr">
        <is>
          <t>1</t>
        </is>
      </c>
      <c r="E14" s="5" t="inlineStr">
        <is>
          <t>3.000,00</t>
        </is>
      </c>
      <c r="F14" s="4" t="inlineStr">
        <is>
          <t>1000.00</t>
        </is>
      </c>
    </row>
    <row collapsed="false" customFormat="false" customHeight="false" hidden="false" ht="12.1" outlineLevel="0" r="15">
      <c r="A15" s="5" t="s">
        <f>=HYPERLINK("https://leilaoonline.net/lote/detalhe/173844", "005")</f>
      </c>
      <c r="B15" s="4" t="s">
        <f>=HYPERLINK("https://leilaoonline.net/lote/detalhe/173844", "[ VÍDEOS ] RETROESCAVADEIRA CATERPILLAR 416 C ANO 1997 ")</f>
      </c>
      <c r="C15" s="4" t="inlineStr">
        <is>
          <t>Não vendido</t>
        </is>
      </c>
      <c r="D15" s="4" t="inlineStr">
        <is>
          <t>24</t>
        </is>
      </c>
      <c r="E15" s="5" t="inlineStr">
        <is>
          <t>62.000,00</t>
        </is>
      </c>
      <c r="F15" s="4" t="inlineStr">
        <is>
          <t>500.00</t>
        </is>
      </c>
    </row>
    <row collapsed="false" customFormat="false" customHeight="false" hidden="false" ht="12.1" outlineLevel="0" r="16">
      <c r="A16" s="5" t="s">
        <f>=HYPERLINK("https://leilaoonline.net/lote/detalhe/173869", "006")</f>
      </c>
      <c r="B16" s="4" t="s">
        <f>=HYPERLINK("https://leilaoonline.net/lote/detalhe/173869", " ESCAVADEIRA CATERPILLAR 320BL OPERACIONAL C/ BATERIA NOVA")</f>
      </c>
      <c r="C16" s="4" t="inlineStr">
        <is>
          <t>Não vendido</t>
        </is>
      </c>
      <c r="D16" s="4" t="inlineStr">
        <is>
          <t>1</t>
        </is>
      </c>
      <c r="E16" s="5" t="inlineStr">
        <is>
          <t>90.000,00</t>
        </is>
      </c>
      <c r="F16" s="4" t="inlineStr">
        <is>
          <t>5000.00</t>
        </is>
      </c>
    </row>
    <row collapsed="false" customFormat="false" customHeight="false" hidden="false" ht="12.1" outlineLevel="0" r="17">
      <c r="A17" s="5" t="s">
        <f>=HYPERLINK("https://leilaoonline.net/lote/detalhe/174014", "007")</f>
      </c>
      <c r="B17" s="4" t="s">
        <f>=HYPERLINK("https://leilaoonline.net/lote/detalhe/174014", " RADIADOR ESCAVADEURA 320BL")</f>
      </c>
      <c r="C17" s="4" t="inlineStr">
        <is>
          <t>Não vendido</t>
        </is>
      </c>
      <c r="D17" s="4" t="inlineStr">
        <is>
          <t>1</t>
        </is>
      </c>
      <c r="E17" s="5" t="inlineStr">
        <is>
          <t>2.000,00</t>
        </is>
      </c>
      <c r="F17" s="4" t="inlineStr">
        <is>
          <t>1000.00</t>
        </is>
      </c>
    </row>
    <row collapsed="false" customFormat="false" customHeight="false" hidden="false" ht="12.1" outlineLevel="0" r="18">
      <c r="A18" s="5" t="s">
        <f>=HYPERLINK("https://leilaoonline.net/lote/detalhe/173838", "008")</f>
      </c>
      <c r="B18" s="4" t="s">
        <f>=HYPERLINK("https://leilaoonline.net/lote/detalhe/173838", " MANGOTE COM BOMBA ")</f>
      </c>
      <c r="C18" s="4" t="inlineStr">
        <is>
          <t>Não vendido</t>
        </is>
      </c>
      <c r="D18" s="4" t="inlineStr">
        <is>
          <t>1</t>
        </is>
      </c>
      <c r="E18" s="5" t="inlineStr">
        <is>
          <t>500,00</t>
        </is>
      </c>
      <c r="F18" s="4" t="inlineStr">
        <is>
          <t>250.00</t>
        </is>
      </c>
    </row>
    <row collapsed="false" customFormat="false" customHeight="false" hidden="false" ht="12.1" outlineLevel="0" r="19">
      <c r="A19" s="5" t="s">
        <f>=HYPERLINK("https://leilaoonline.net/lote/detalhe/174015", "009")</f>
      </c>
      <c r="B19" s="4" t="s">
        <f>=HYPERLINK("https://leilaoonline.net/lote/detalhe/174015", " MOTOR DE GIRO DA 320BL")</f>
      </c>
      <c r="C19" s="4" t="inlineStr">
        <is>
          <t>Não vendido</t>
        </is>
      </c>
      <c r="D19" s="4" t="inlineStr">
        <is>
          <t>2</t>
        </is>
      </c>
      <c r="E19" s="5" t="inlineStr">
        <is>
          <t>6.000,00</t>
        </is>
      </c>
      <c r="F19" s="4" t="inlineStr">
        <is>
          <t>1000.00</t>
        </is>
      </c>
    </row>
    <row collapsed="false" customFormat="false" customHeight="false" hidden="false" ht="12.1" outlineLevel="0" r="20">
      <c r="A20" s="5" t="s">
        <f>=HYPERLINK("https://leilaoonline.net/lote/detalhe/173826", "010")</f>
      </c>
      <c r="B20" s="4" t="s">
        <f>=HYPERLINK("https://leilaoonline.net/lote/detalhe/173826", " [ VÍDEO ] MINI PÁ CARREGADEIRA 246C 2010")</f>
      </c>
      <c r="C20" s="4" t="inlineStr">
        <is>
          <t>Não vendido</t>
        </is>
      </c>
      <c r="D20" s="4" t="inlineStr">
        <is>
          <t>4</t>
        </is>
      </c>
      <c r="E20" s="5" t="inlineStr">
        <is>
          <t>90.000,00</t>
        </is>
      </c>
      <c r="F20" s="4" t="inlineStr">
        <is>
          <t>10000.00</t>
        </is>
      </c>
    </row>
    <row collapsed="false" customFormat="false" customHeight="false" hidden="false" ht="12.1" outlineLevel="0" r="21">
      <c r="A21" s="5" t="s">
        <f>=HYPERLINK("https://leilaoonline.net/lote/detalhe/173931", "011")</f>
      </c>
      <c r="B21" s="4" t="s">
        <f>=HYPERLINK("https://leilaoonline.net/lote/detalhe/173931", " 1 COROA DE GIRO DA ESCAVADEIRA CAT 336")</f>
      </c>
      <c r="C21" s="4" t="inlineStr">
        <is>
          <t>Não vendido</t>
        </is>
      </c>
      <c r="D21" s="4" t="inlineStr">
        <is>
          <t>0</t>
        </is>
      </c>
      <c r="E21" s="5" t="inlineStr">
        <is>
          <t>3.000,00</t>
        </is>
      </c>
      <c r="F21" s="4" t="inlineStr">
        <is>
          <t>500.00</t>
        </is>
      </c>
    </row>
    <row collapsed="false" customFormat="false" customHeight="false" hidden="false" ht="12.1" outlineLevel="0" r="22">
      <c r="A22" s="5" t="s">
        <f>=HYPERLINK("https://leilaoonline.net/lote/detalhe/174061", "012")</f>
      </c>
      <c r="B22" s="4" t="s">
        <f>=HYPERLINK("https://leilaoonline.net/lote/detalhe/174061", " BRAÇO DA CONCHA DA ESCAVADEIRA 320BL")</f>
      </c>
      <c r="C22" s="4" t="inlineStr">
        <is>
          <t>Não vendido</t>
        </is>
      </c>
      <c r="D22" s="4" t="inlineStr">
        <is>
          <t>0</t>
        </is>
      </c>
      <c r="E22" s="5" t="inlineStr">
        <is>
          <t>4.000,00</t>
        </is>
      </c>
      <c r="F22" s="4" t="inlineStr">
        <is>
          <t>500.00</t>
        </is>
      </c>
    </row>
    <row collapsed="false" customFormat="false" customHeight="false" hidden="false" ht="12.1" outlineLevel="0" r="23">
      <c r="A23" s="5" t="s">
        <f>=HYPERLINK("https://leilaoonline.net/lote/detalhe/173924", "013")</f>
      </c>
      <c r="B23" s="4" t="s">
        <f>=HYPERLINK("https://leilaoonline.net/lote/detalhe/173924", " MOTOR 3306 SEM OS BICOS E BOMBA INJETORA NO ESTADO")</f>
      </c>
      <c r="C23" s="4" t="inlineStr">
        <is>
          <t>Não vendido</t>
        </is>
      </c>
      <c r="D23" s="4" t="inlineStr">
        <is>
          <t>10</t>
        </is>
      </c>
      <c r="E23" s="5" t="inlineStr">
        <is>
          <t>19.000,00</t>
        </is>
      </c>
      <c r="F23" s="4" t="inlineStr">
        <is>
          <t>1000.00</t>
        </is>
      </c>
    </row>
    <row collapsed="false" customFormat="false" customHeight="false" hidden="false" ht="12.1" outlineLevel="0" r="24">
      <c r="A24" s="5" t="s">
        <f>=HYPERLINK("https://leilaoonline.net/lote/detalhe/173922", "014")</f>
      </c>
      <c r="B24" s="4" t="s">
        <f>=HYPERLINK("https://leilaoonline.net/lote/detalhe/173922", " TRANSMISSÃO CAT CANADENSE 950/966 COM O GRUPO DE VALVULAS")</f>
      </c>
      <c r="C24" s="4" t="inlineStr">
        <is>
          <t>Não vendido</t>
        </is>
      </c>
      <c r="D24" s="4" t="inlineStr">
        <is>
          <t>1</t>
        </is>
      </c>
      <c r="E24" s="5" t="inlineStr">
        <is>
          <t>8.000,00</t>
        </is>
      </c>
      <c r="F24" s="4" t="inlineStr">
        <is>
          <t>1000.00</t>
        </is>
      </c>
    </row>
    <row collapsed="false" customFormat="false" customHeight="false" hidden="false" ht="12.1" outlineLevel="0" r="25">
      <c r="A25" s="5" t="s">
        <f>=HYPERLINK("https://leilaoonline.net/lote/detalhe/173895", "015")</f>
      </c>
      <c r="B25" s="4" t="s">
        <f>=HYPERLINK("https://leilaoonline.net/lote/detalhe/173895", " TRATOR DE ESTEIRA D6B NO ESTADO")</f>
      </c>
      <c r="C25" s="4" t="inlineStr">
        <is>
          <t>Não vendido</t>
        </is>
      </c>
      <c r="D25" s="4" t="inlineStr">
        <is>
          <t>0</t>
        </is>
      </c>
      <c r="E25" s="5" t="inlineStr">
        <is>
          <t>10.000,00</t>
        </is>
      </c>
      <c r="F25" s="4" t="inlineStr">
        <is>
          <t>1000.00</t>
        </is>
      </c>
    </row>
    <row collapsed="false" customFormat="false" customHeight="false" hidden="false" ht="12.1" outlineLevel="0" r="26">
      <c r="A26" s="5" t="s">
        <f>=HYPERLINK("https://leilaoonline.net/lote/detalhe/173839", "016")</f>
      </c>
      <c r="B26" s="4" t="s">
        <f>=HYPERLINK("https://leilaoonline.net/lote/detalhe/173839", " PEÇAS DIVERSAS")</f>
      </c>
      <c r="C26" s="4" t="inlineStr">
        <is>
          <t>Não vendido</t>
        </is>
      </c>
      <c r="D26" s="4" t="inlineStr">
        <is>
          <t>0</t>
        </is>
      </c>
      <c r="E26" s="5" t="inlineStr">
        <is>
          <t>500,00</t>
        </is>
      </c>
      <c r="F26" s="4" t="inlineStr">
        <is>
          <t>250.00</t>
        </is>
      </c>
    </row>
    <row collapsed="false" customFormat="false" customHeight="false" hidden="false" ht="12.1" outlineLevel="0" r="27">
      <c r="A27" s="5" t="s">
        <f>=HYPERLINK("https://leilaoonline.net/lote/detalhe/173926", "017")</f>
      </c>
      <c r="B27" s="4" t="s">
        <f>=HYPERLINK("https://leilaoonline.net/lote/detalhe/173926", " DIFERENCIAL DIANTEIRO W30D")</f>
      </c>
      <c r="C27" s="4" t="inlineStr">
        <is>
          <t>Não vendido</t>
        </is>
      </c>
      <c r="D27" s="4" t="inlineStr">
        <is>
          <t>5</t>
        </is>
      </c>
      <c r="E27" s="5" t="inlineStr">
        <is>
          <t>5.000,00</t>
        </is>
      </c>
      <c r="F27" s="4" t="inlineStr">
        <is>
          <t>500.00</t>
        </is>
      </c>
    </row>
    <row collapsed="false" customFormat="false" customHeight="false" hidden="false" ht="12.1" outlineLevel="0" r="28">
      <c r="A28" s="5" t="s">
        <f>=HYPERLINK("https://leilaoonline.net/lote/detalhe/173866", "018")</f>
      </c>
      <c r="B28" s="4" t="s">
        <f>=HYPERLINK("https://leilaoonline.net/lote/detalhe/173866", "GUINDASTE AUTOPROPELIDO GROVE RT500C MOTOR CUMMINS")</f>
      </c>
      <c r="C28" s="4" t="inlineStr">
        <is>
          <t>Não vendido</t>
        </is>
      </c>
      <c r="D28" s="4" t="inlineStr">
        <is>
          <t>0</t>
        </is>
      </c>
      <c r="E28" s="5" t="inlineStr">
        <is>
          <t>100.000,00</t>
        </is>
      </c>
      <c r="F28" s="4" t="inlineStr">
        <is>
          <t>10000.00</t>
        </is>
      </c>
    </row>
    <row collapsed="false" customFormat="false" customHeight="false" hidden="false" ht="12.1" outlineLevel="0" r="29">
      <c r="A29" s="5" t="s">
        <f>=HYPERLINK("https://leilaoonline.net/lote/detalhe/173936", "019")</f>
      </c>
      <c r="B29" s="4" t="s">
        <f>=HYPERLINK("https://leilaoonline.net/lote/detalhe/173936", " 2 ROLETE INFERIOR NOVOS PARA ESCAVADEIRA 330/336")</f>
      </c>
      <c r="C29" s="4" t="inlineStr">
        <is>
          <t>Não vendido</t>
        </is>
      </c>
      <c r="D29" s="4" t="inlineStr">
        <is>
          <t>0</t>
        </is>
      </c>
      <c r="E29" s="5" t="inlineStr">
        <is>
          <t>1.000,00</t>
        </is>
      </c>
      <c r="F29" s="4" t="inlineStr">
        <is>
          <t>500.00</t>
        </is>
      </c>
    </row>
    <row collapsed="false" customFormat="false" customHeight="false" hidden="false" ht="12.1" outlineLevel="0" r="30">
      <c r="A30" s="5" t="s">
        <f>=HYPERLINK("https://leilaoonline.net/lote/detalhe/174062", "020")</f>
      </c>
      <c r="B30" s="4" t="s">
        <f>=HYPERLINK("https://leilaoonline.net/lote/detalhe/174062", " BRAÇO DE ARRASTO DA ESCAVADEIRA 320BL")</f>
      </c>
      <c r="C30" s="4" t="inlineStr">
        <is>
          <t>Não vendido</t>
        </is>
      </c>
      <c r="D30" s="4" t="inlineStr">
        <is>
          <t>1</t>
        </is>
      </c>
      <c r="E30" s="5" t="inlineStr">
        <is>
          <t>5.000,00</t>
        </is>
      </c>
      <c r="F30" s="4" t="inlineStr">
        <is>
          <t>1000.00</t>
        </is>
      </c>
    </row>
    <row collapsed="false" customFormat="false" customHeight="false" hidden="false" ht="12.1" outlineLevel="0" r="31">
      <c r="A31" s="5" t="s">
        <f>=HYPERLINK("https://leilaoonline.net/lote/detalhe/173871", "021")</f>
      </c>
      <c r="B31" s="4" t="s">
        <f>=HYPERLINK("https://leilaoonline.net/lote/detalhe/173871", "[ VÍDEO ] TRATOR DE ESTEIRA D6D OPERACIONAL C/ BATERIA NOVA")</f>
      </c>
      <c r="C31" s="4" t="inlineStr">
        <is>
          <t>Não vendido</t>
        </is>
      </c>
      <c r="D31" s="4" t="inlineStr">
        <is>
          <t>2</t>
        </is>
      </c>
      <c r="E31" s="5" t="inlineStr">
        <is>
          <t>110.000,00</t>
        </is>
      </c>
      <c r="F31" s="4" t="inlineStr">
        <is>
          <t>10000.00</t>
        </is>
      </c>
    </row>
    <row collapsed="false" customFormat="false" customHeight="false" hidden="false" ht="12.1" outlineLevel="0" r="32">
      <c r="A32" s="5" t="s">
        <f>=HYPERLINK("https://leilaoonline.net/lote/detalhe/173840", "022")</f>
      </c>
      <c r="B32" s="4" t="s">
        <f>=HYPERLINK("https://leilaoonline.net/lote/detalhe/173840", " PAR DE TRUCKS D4E COMPLETO COM ROLETES E RODA GUIA")</f>
      </c>
      <c r="C32" s="4" t="inlineStr">
        <is>
          <t>Não vendido</t>
        </is>
      </c>
      <c r="D32" s="4" t="inlineStr">
        <is>
          <t>1</t>
        </is>
      </c>
      <c r="E32" s="5" t="inlineStr">
        <is>
          <t>2.000,00</t>
        </is>
      </c>
      <c r="F32" s="4" t="inlineStr">
        <is>
          <t>250.00</t>
        </is>
      </c>
    </row>
    <row collapsed="false" customFormat="false" customHeight="false" hidden="false" ht="12.1" outlineLevel="0" r="33">
      <c r="A33" s="5" t="s">
        <f>=HYPERLINK("https://leilaoonline.net/lote/detalhe/173932", "023")</f>
      </c>
      <c r="B33" s="4" t="s">
        <f>=HYPERLINK("https://leilaoonline.net/lote/detalhe/173932", " ROLO MULLER TR 14H OPERACIONAL")</f>
      </c>
      <c r="C33" s="4" t="inlineStr">
        <is>
          <t>Não vendido</t>
        </is>
      </c>
      <c r="D33" s="4" t="inlineStr">
        <is>
          <t>1</t>
        </is>
      </c>
      <c r="E33" s="5" t="inlineStr">
        <is>
          <t>10.000,00</t>
        </is>
      </c>
      <c r="F33" s="4" t="inlineStr">
        <is>
          <t>5000.00</t>
        </is>
      </c>
    </row>
    <row collapsed="false" customFormat="false" customHeight="false" hidden="false" ht="12.1" outlineLevel="0" r="34">
      <c r="A34" s="5" t="s">
        <f>=HYPERLINK("https://leilaoonline.net/lote/detalhe/173867", "024")</f>
      </c>
      <c r="B34" s="4" t="s">
        <f>=HYPERLINK("https://leilaoonline.net/lote/detalhe/173867", " TRATOR AGRICOLA VALMET 1280R")</f>
      </c>
      <c r="C34" s="4" t="inlineStr">
        <is>
          <t>Não vendido</t>
        </is>
      </c>
      <c r="D34" s="4" t="inlineStr">
        <is>
          <t>10</t>
        </is>
      </c>
      <c r="E34" s="5" t="inlineStr">
        <is>
          <t>41.000,00</t>
        </is>
      </c>
      <c r="F34" s="4" t="inlineStr">
        <is>
          <t>1000.00</t>
        </is>
      </c>
    </row>
    <row collapsed="false" customFormat="false" customHeight="false" hidden="false" ht="12.1" outlineLevel="0" r="35">
      <c r="A35" s="5" t="s">
        <f>=HYPERLINK("https://leilaoonline.net/lote/detalhe/173846", "025")</f>
      </c>
      <c r="B35" s="4" t="s">
        <f>=HYPERLINK("https://leilaoonline.net/lote/detalhe/173846", " PISTÃO DA CONCHA DA ESCAVADEIRA FX215")</f>
      </c>
      <c r="C35" s="4" t="inlineStr">
        <is>
          <t>Não vendido</t>
        </is>
      </c>
      <c r="D35" s="4" t="inlineStr">
        <is>
          <t>1</t>
        </is>
      </c>
      <c r="E35" s="5" t="inlineStr">
        <is>
          <t>2.000,00</t>
        </is>
      </c>
      <c r="F35" s="4" t="inlineStr">
        <is>
          <t>500.00</t>
        </is>
      </c>
    </row>
    <row collapsed="false" customFormat="false" customHeight="false" hidden="false" ht="12.1" outlineLevel="0" r="36">
      <c r="A36" s="5" t="s">
        <f>=HYPERLINK("https://leilaoonline.net/lote/detalhe/174063", "026")</f>
      </c>
      <c r="B36" s="4" t="s">
        <f>=HYPERLINK("https://leilaoonline.net/lote/detalhe/174063", " PAR DE REDUTOR DE TRAÇÃO DA 320BL")</f>
      </c>
      <c r="C36" s="4" t="inlineStr">
        <is>
          <t>Não vendido</t>
        </is>
      </c>
      <c r="D36" s="4" t="inlineStr">
        <is>
          <t>1</t>
        </is>
      </c>
      <c r="E36" s="5" t="inlineStr">
        <is>
          <t>10.000,00</t>
        </is>
      </c>
      <c r="F36" s="4" t="inlineStr">
        <is>
          <t>1000.00</t>
        </is>
      </c>
    </row>
    <row collapsed="false" customFormat="false" customHeight="false" hidden="false" ht="12.1" outlineLevel="0" r="37">
      <c r="A37" s="5" t="s">
        <f>=HYPERLINK("https://leilaoonline.net/lote/detalhe/174591", "027")</f>
      </c>
      <c r="B37" s="4" t="s">
        <f>=HYPERLINK("https://leilaoonline.net/lote/detalhe/174591", " ROLO DE PNEU DYNAPAC CP27 ANO 80 C/MOTOR OM352 TRANSFORMADO EM ROLO HIDROSTATICO")</f>
      </c>
      <c r="C37" s="4" t="inlineStr">
        <is>
          <t>Não vendido</t>
        </is>
      </c>
      <c r="D37" s="4" t="inlineStr">
        <is>
          <t>9</t>
        </is>
      </c>
      <c r="E37" s="5" t="inlineStr">
        <is>
          <t>90.000,00</t>
        </is>
      </c>
      <c r="F37" s="4" t="inlineStr">
        <is>
          <t>5000.00</t>
        </is>
      </c>
    </row>
    <row collapsed="false" customFormat="false" customHeight="false" hidden="false" ht="12.1" outlineLevel="0" r="38">
      <c r="A38" s="5" t="s">
        <f>=HYPERLINK("https://leilaoonline.net/lote/detalhe/173916", "028")</f>
      </c>
      <c r="B38" s="4" t="s">
        <f>=HYPERLINK("https://leilaoonline.net/lote/detalhe/173916", "[ VÍDEO ]  MOTONIVELADORA CATERPILLAR 120G OPERACIONAL C/ BATERIA NOVA")</f>
      </c>
      <c r="C38" s="4" t="inlineStr">
        <is>
          <t>Não vendido</t>
        </is>
      </c>
      <c r="D38" s="4" t="inlineStr">
        <is>
          <t>2</t>
        </is>
      </c>
      <c r="E38" s="5" t="inlineStr">
        <is>
          <t>100.000,00</t>
        </is>
      </c>
      <c r="F38" s="4" t="inlineStr">
        <is>
          <t>10000.00</t>
        </is>
      </c>
    </row>
    <row collapsed="false" customFormat="false" customHeight="false" hidden="false" ht="12.1" outlineLevel="0" r="39">
      <c r="A39" s="5" t="s">
        <f>=HYPERLINK("https://leilaoonline.net/lote/detalhe/173842", "029")</f>
      </c>
      <c r="B39" s="4" t="s">
        <f>=HYPERLINK("https://leilaoonline.net/lote/detalhe/173842", " RADIADOR HIDRÁULICO  CAT 325C")</f>
      </c>
      <c r="C39" s="4" t="inlineStr">
        <is>
          <t>Não vendido</t>
        </is>
      </c>
      <c r="D39" s="4" t="inlineStr">
        <is>
          <t>0</t>
        </is>
      </c>
      <c r="E39" s="5" t="inlineStr">
        <is>
          <t>2.000,00</t>
        </is>
      </c>
      <c r="F39" s="4" t="inlineStr">
        <is>
          <t>500.00</t>
        </is>
      </c>
    </row>
    <row collapsed="false" customFormat="false" customHeight="false" hidden="false" ht="12.1" outlineLevel="0" r="40">
      <c r="A40" s="5" t="s">
        <f>=HYPERLINK("https://leilaoonline.net/lote/detalhe/173843", "030")</f>
      </c>
      <c r="B40" s="4" t="s">
        <f>=HYPERLINK("https://leilaoonline.net/lote/detalhe/173843", " RADIADOR  DE ÁGUA CAT 325C")</f>
      </c>
      <c r="C40" s="4" t="inlineStr">
        <is>
          <t>Não vendido</t>
        </is>
      </c>
      <c r="D40" s="4" t="inlineStr">
        <is>
          <t>0</t>
        </is>
      </c>
      <c r="E40" s="5" t="inlineStr">
        <is>
          <t>2.000,00</t>
        </is>
      </c>
      <c r="F40" s="4" t="inlineStr">
        <is>
          <t>500.00</t>
        </is>
      </c>
    </row>
    <row collapsed="false" customFormat="false" customHeight="false" hidden="false" ht="12.1" outlineLevel="0" r="41">
      <c r="A41" s="5" t="s">
        <f>=HYPERLINK("https://leilaoonline.net/lote/detalhe/174013", "031")</f>
      </c>
      <c r="B41" s="4" t="s">
        <f>=HYPERLINK("https://leilaoonline.net/lote/detalhe/174013", " COMANDO HIDRAULICO DA 320BL")</f>
      </c>
      <c r="C41" s="4" t="inlineStr">
        <is>
          <t>Não vendido</t>
        </is>
      </c>
      <c r="D41" s="4" t="inlineStr">
        <is>
          <t>0</t>
        </is>
      </c>
      <c r="E41" s="5" t="inlineStr">
        <is>
          <t>5.000,00</t>
        </is>
      </c>
      <c r="F41" s="4" t="inlineStr">
        <is>
          <t>1000.00</t>
        </is>
      </c>
    </row>
    <row collapsed="false" customFormat="false" customHeight="false" hidden="false" ht="12.1" outlineLevel="0" r="42">
      <c r="A42" s="5" t="s">
        <f>=HYPERLINK("https://leilaoonline.net/lote/detalhe/173830", "032")</f>
      </c>
      <c r="B42" s="4" t="s">
        <f>=HYPERLINK("https://leilaoonline.net/lote/detalhe/173830", " MOTO BOMBA MOTOR TOYAMA ")</f>
      </c>
      <c r="C42" s="4" t="inlineStr">
        <is>
          <t>Não vendido</t>
        </is>
      </c>
      <c r="D42" s="4" t="inlineStr">
        <is>
          <t>0</t>
        </is>
      </c>
      <c r="E42" s="5" t="inlineStr">
        <is>
          <t>1.000,00</t>
        </is>
      </c>
      <c r="F42" s="4" t="inlineStr">
        <is>
          <t>250.00</t>
        </is>
      </c>
    </row>
    <row collapsed="false" customFormat="false" customHeight="false" hidden="false" ht="12.1" outlineLevel="0" r="43">
      <c r="A43" s="5" t="s">
        <f>=HYPERLINK("https://leilaoonline.net/lote/detalhe/173828", "033")</f>
      </c>
      <c r="B43" s="4" t="s">
        <f>=HYPERLINK("https://leilaoonline.net/lote/detalhe/173828", " MÁQUINA DE SOLDA DE 375 AMP ORIGO")</f>
      </c>
      <c r="C43" s="4" t="inlineStr">
        <is>
          <t>Não vendido</t>
        </is>
      </c>
      <c r="D43" s="4" t="inlineStr">
        <is>
          <t>0</t>
        </is>
      </c>
      <c r="E43" s="5" t="inlineStr">
        <is>
          <t>500,00</t>
        </is>
      </c>
      <c r="F43" s="4" t="inlineStr">
        <is>
          <t>100.00</t>
        </is>
      </c>
    </row>
    <row collapsed="false" customFormat="false" customHeight="false" hidden="false" ht="12.1" outlineLevel="0" r="44">
      <c r="A44" s="5" t="s">
        <f>=HYPERLINK("https://leilaoonline.net/lote/detalhe/173829", "034")</f>
      </c>
      <c r="B44" s="4" t="s">
        <f>=HYPERLINK("https://leilaoonline.net/lote/detalhe/173829", " COMPRESSOR")</f>
      </c>
      <c r="C44" s="4" t="inlineStr">
        <is>
          <t>Não vendido</t>
        </is>
      </c>
      <c r="D44" s="4" t="inlineStr">
        <is>
          <t>2</t>
        </is>
      </c>
      <c r="E44" s="5" t="inlineStr">
        <is>
          <t>1.250,00</t>
        </is>
      </c>
      <c r="F44" s="4" t="inlineStr">
        <is>
          <t>250.00</t>
        </is>
      </c>
    </row>
    <row collapsed="false" customFormat="false" customHeight="false" hidden="false" ht="12.1" outlineLevel="0" r="45">
      <c r="A45" s="5" t="s">
        <f>=HYPERLINK("https://leilaoonline.net/lote/detalhe/173935", "035")</f>
      </c>
      <c r="B45" s="4" t="s">
        <f>=HYPERLINK("https://leilaoonline.net/lote/detalhe/173935", " ROLO TEMA TERRA TT1014 OPERACIONAL")</f>
      </c>
      <c r="C45" s="4" t="inlineStr">
        <is>
          <t>Não vendido</t>
        </is>
      </c>
      <c r="D45" s="4" t="inlineStr">
        <is>
          <t>1</t>
        </is>
      </c>
      <c r="E45" s="5" t="inlineStr">
        <is>
          <t>10.000,00</t>
        </is>
      </c>
      <c r="F45" s="4" t="inlineStr">
        <is>
          <t>5000.00</t>
        </is>
      </c>
    </row>
    <row collapsed="false" customFormat="false" customHeight="false" hidden="false" ht="12.1" outlineLevel="0" r="46">
      <c r="A46" s="5" t="s">
        <f>=HYPERLINK("https://leilaoonline.net/lote/detalhe/173868", "036")</f>
      </c>
      <c r="B46" s="4" t="s">
        <f>=HYPERLINK("https://leilaoonline.net/lote/detalhe/173868", " ESCAVADEIRA CATERPILLAR 320DL OPERACIONAL C/ BATERIA NOVA")</f>
      </c>
      <c r="C46" s="4" t="inlineStr">
        <is>
          <t>Não vendido</t>
        </is>
      </c>
      <c r="D46" s="4" t="inlineStr">
        <is>
          <t>1</t>
        </is>
      </c>
      <c r="E46" s="5" t="inlineStr">
        <is>
          <t>190.000,00</t>
        </is>
      </c>
      <c r="F46" s="4" t="inlineStr">
        <is>
          <t>10000.00</t>
        </is>
      </c>
    </row>
    <row collapsed="false" customFormat="false" customHeight="false" hidden="false" ht="12.1" outlineLevel="0" r="47">
      <c r="A47" s="5" t="s">
        <f>=HYPERLINK("https://leilaoonline.net/lote/detalhe/174016", "037")</f>
      </c>
      <c r="B47" s="4" t="s">
        <f>=HYPERLINK("https://leilaoonline.net/lote/detalhe/174016", " BOMBA HIDRAULICA DA 320BL")</f>
      </c>
      <c r="C47" s="4" t="inlineStr">
        <is>
          <t>Não vendido</t>
        </is>
      </c>
      <c r="D47" s="4" t="inlineStr">
        <is>
          <t>1</t>
        </is>
      </c>
      <c r="E47" s="5" t="inlineStr">
        <is>
          <t>10.000,00</t>
        </is>
      </c>
      <c r="F47" s="4" t="inlineStr">
        <is>
          <t>2000.00</t>
        </is>
      </c>
    </row>
    <row collapsed="false" customFormat="false" customHeight="false" hidden="false" ht="12.1" outlineLevel="0" r="48">
      <c r="A48" s="5" t="s">
        <f>=HYPERLINK("https://leilaoonline.net/lote/detalhe/174592", "038")</f>
      </c>
      <c r="B48" s="4" t="s">
        <f>=HYPERLINK("https://leilaoonline.net/lote/detalhe/174592", " ROLO LR95 DYNAPAC ANO 86")</f>
      </c>
      <c r="C48" s="4" t="inlineStr">
        <is>
          <t>Vendido</t>
        </is>
      </c>
      <c r="D48" s="4" t="inlineStr">
        <is>
          <t>11</t>
        </is>
      </c>
      <c r="E48" s="5" t="inlineStr">
        <is>
          <t>40.000,00</t>
        </is>
      </c>
      <c r="F48" s="4" t="inlineStr">
        <is>
          <t>2000.00</t>
        </is>
      </c>
    </row>
    <row collapsed="false" customFormat="false" customHeight="false" hidden="false" ht="12.1" outlineLevel="0" r="49">
      <c r="A49" s="5" t="s">
        <f>=HYPERLINK("https://leilaoonline.net/lote/detalhe/173934", "039")</f>
      </c>
      <c r="B49" s="4" t="s">
        <f>=HYPERLINK("https://leilaoonline.net/lote/detalhe/173934", " PAR DE RODA GUIA DA ESCAVADEIRA 336")</f>
      </c>
      <c r="C49" s="4" t="inlineStr">
        <is>
          <t>Não vendido</t>
        </is>
      </c>
      <c r="D49" s="4" t="inlineStr">
        <is>
          <t>0</t>
        </is>
      </c>
      <c r="E49" s="5" t="inlineStr">
        <is>
          <t>2.000,00</t>
        </is>
      </c>
      <c r="F49" s="4" t="inlineStr">
        <is>
          <t>500.00</t>
        </is>
      </c>
    </row>
    <row collapsed="false" customFormat="false" customHeight="false" hidden="false" ht="12.1" outlineLevel="0" r="50">
      <c r="A50" s="5" t="s">
        <f>=HYPERLINK("https://leilaoonline.net/lote/detalhe/173930", "040")</f>
      </c>
      <c r="B50" s="4" t="s">
        <f>=HYPERLINK("https://leilaoonline.net/lote/detalhe/173930", " PAR DE PISTÃO DO H DA W30D")</f>
      </c>
      <c r="C50" s="4" t="inlineStr">
        <is>
          <t>Não vendido</t>
        </is>
      </c>
      <c r="D50" s="4" t="inlineStr">
        <is>
          <t>0</t>
        </is>
      </c>
      <c r="E50" s="5" t="inlineStr">
        <is>
          <t>2.000,00</t>
        </is>
      </c>
      <c r="F50" s="4" t="inlineStr">
        <is>
          <t>500.00</t>
        </is>
      </c>
    </row>
    <row collapsed="false" customFormat="false" customHeight="false" hidden="false" ht="12.1" outlineLevel="0" r="51">
      <c r="A51" s="5" t="s">
        <f>=HYPERLINK("https://leilaoonline.net/lote/detalhe/173933", "041")</f>
      </c>
      <c r="B51" s="4" t="s">
        <f>=HYPERLINK("https://leilaoonline.net/lote/detalhe/173933", " PAR DE PISTÃO DO DA W30D")</f>
      </c>
      <c r="C51" s="4" t="inlineStr">
        <is>
          <t>Não vendido</t>
        </is>
      </c>
      <c r="D51" s="4" t="inlineStr">
        <is>
          <t>0</t>
        </is>
      </c>
      <c r="E51" s="5" t="inlineStr">
        <is>
          <t>2.000,00</t>
        </is>
      </c>
      <c r="F51" s="4" t="inlineStr">
        <is>
          <t>500.00</t>
        </is>
      </c>
    </row>
    <row collapsed="false" customFormat="false" customHeight="false" hidden="false" ht="12.1" outlineLevel="0" r="52">
      <c r="A52" s="5" t="s">
        <f>=HYPERLINK("https://leilaoonline.net/lote/detalhe/174593", "042")</f>
      </c>
      <c r="B52" s="4" t="s">
        <f>=HYPERLINK("https://leilaoonline.net/lote/detalhe/174593", " EMPILHADEIRA MAXIMAL 30M ANO 2018 DE 3TONELADAS")</f>
      </c>
      <c r="C52" s="4" t="inlineStr">
        <is>
          <t>Não vendido</t>
        </is>
      </c>
      <c r="D52" s="4" t="inlineStr">
        <is>
          <t>8</t>
        </is>
      </c>
      <c r="E52" s="5" t="inlineStr">
        <is>
          <t>71.000,00</t>
        </is>
      </c>
      <c r="F52" s="4" t="inlineStr">
        <is>
          <t>3000.00</t>
        </is>
      </c>
    </row>
    <row collapsed="false" customFormat="false" customHeight="false" hidden="false" ht="12.1" outlineLevel="0" r="53">
      <c r="A53" s="5" t="s">
        <f>=HYPERLINK("https://leilaoonline.net/lote/detalhe/173937", "043")</f>
      </c>
      <c r="B53" s="4" t="s">
        <f>=HYPERLINK("https://leilaoonline.net/lote/detalhe/173937", " MINI CONCHA PARA RETRO ESCAVADEIRA (Ref. A)")</f>
      </c>
      <c r="C53" s="4" t="inlineStr">
        <is>
          <t>Não vendido</t>
        </is>
      </c>
      <c r="D53" s="4" t="inlineStr">
        <is>
          <t>2</t>
        </is>
      </c>
      <c r="E53" s="5" t="inlineStr">
        <is>
          <t>750,00</t>
        </is>
      </c>
      <c r="F53" s="4" t="inlineStr">
        <is>
          <t>250.00</t>
        </is>
      </c>
    </row>
    <row collapsed="false" customFormat="false" customHeight="false" hidden="false" ht="12.1" outlineLevel="0" r="54">
      <c r="A54" s="5" t="s">
        <f>=HYPERLINK("https://leilaoonline.net/lote/detalhe/173938", "044")</f>
      </c>
      <c r="B54" s="4" t="s">
        <f>=HYPERLINK("https://leilaoonline.net/lote/detalhe/173938", " MINI CONCHA PARA RETRO ESCAVADEIRA (Ref. B)")</f>
      </c>
      <c r="C54" s="4" t="inlineStr">
        <is>
          <t>Vendido</t>
        </is>
      </c>
      <c r="D54" s="4" t="inlineStr">
        <is>
          <t>2</t>
        </is>
      </c>
      <c r="E54" s="5" t="inlineStr">
        <is>
          <t>750,00</t>
        </is>
      </c>
      <c r="F54" s="4" t="inlineStr">
        <is>
          <t>250.00</t>
        </is>
      </c>
    </row>
    <row collapsed="false" customFormat="false" customHeight="false" hidden="false" ht="12.1" outlineLevel="0" r="55">
      <c r="A55" s="5" t="s">
        <f>=HYPERLINK("https://leilaoonline.net/lote/detalhe/174594", "045")</f>
      </c>
      <c r="B55" s="4" t="s">
        <f>=HYPERLINK("https://leilaoonline.net/lote/detalhe/174594", " TRATOR DE ESTEIRA AD7B FIAT ANO 73 MOTOR MWM OPERACIOANAL")</f>
      </c>
      <c r="C55" s="4" t="inlineStr">
        <is>
          <t>Não vendido</t>
        </is>
      </c>
      <c r="D55" s="4" t="inlineStr">
        <is>
          <t>7</t>
        </is>
      </c>
      <c r="E55" s="5" t="inlineStr">
        <is>
          <t>58.000,00</t>
        </is>
      </c>
      <c r="F55" s="4" t="inlineStr">
        <is>
          <t>3000.00</t>
        </is>
      </c>
    </row>
    <row collapsed="false" customFormat="false" customHeight="false" hidden="false" ht="12.1" outlineLevel="0" r="56">
      <c r="A56" s="5" t="s">
        <f>=HYPERLINK("https://leilaoonline.net/lote/detalhe/173876", "046")</f>
      </c>
      <c r="B56" s="4" t="s">
        <f>=HYPERLINK("https://leilaoonline.net/lote/detalhe/173876", "ESCAVADEIRA LIEBHERR R 942 ANO 1997  MOTOR CUMMINS SERIE C (NO ESTADO)")</f>
      </c>
      <c r="C56" s="4" t="inlineStr">
        <is>
          <t>Vendido</t>
        </is>
      </c>
      <c r="D56" s="4" t="inlineStr">
        <is>
          <t>1</t>
        </is>
      </c>
      <c r="E56" s="5" t="inlineStr">
        <is>
          <t>83.000,00</t>
        </is>
      </c>
      <c r="F56" s="4" t="inlineStr">
        <is>
          <t>10000.00</t>
        </is>
      </c>
    </row>
    <row collapsed="false" customFormat="false" customHeight="false" hidden="false" ht="12.1" outlineLevel="0" r="57">
      <c r="A57" s="5" t="s">
        <f>=HYPERLINK("https://leilaoonline.net/lote/detalhe/173841", "047")</f>
      </c>
      <c r="B57" s="4" t="s">
        <f>=HYPERLINK("https://leilaoonline.net/lote/detalhe/173841", "Motor komatsu PC 220")</f>
      </c>
      <c r="C57" s="4" t="inlineStr">
        <is>
          <t>Não vendido</t>
        </is>
      </c>
      <c r="D57" s="4" t="inlineStr">
        <is>
          <t>5</t>
        </is>
      </c>
      <c r="E57" s="5" t="inlineStr">
        <is>
          <t>9.000,00</t>
        </is>
      </c>
      <c r="F57" s="4" t="inlineStr">
        <is>
          <t>1000.00</t>
        </is>
      </c>
    </row>
    <row collapsed="false" customFormat="false" customHeight="false" hidden="false" ht="12.1" outlineLevel="0" r="58">
      <c r="A58" s="5" t="s">
        <f>=HYPERLINK("https://leilaoonline.net/lote/detalhe/173900", "048")</f>
      </c>
      <c r="B58" s="4" t="s">
        <f>=HYPERLINK("https://leilaoonline.net/lote/detalhe/173900", "[ VÍDEO ] Empilhadeira Hyster H170HD diesel 2008 operacional ")</f>
      </c>
      <c r="C58" s="4" t="inlineStr">
        <is>
          <t>Não vendido</t>
        </is>
      </c>
      <c r="D58" s="4" t="inlineStr">
        <is>
          <t>6</t>
        </is>
      </c>
      <c r="E58" s="5" t="inlineStr">
        <is>
          <t>140.000,00</t>
        </is>
      </c>
      <c r="F58" s="4" t="inlineStr">
        <is>
          <t>10000.00</t>
        </is>
      </c>
    </row>
    <row collapsed="false" customFormat="false" customHeight="false" hidden="false" ht="12.1" outlineLevel="0" r="59">
      <c r="A59" s="5" t="s">
        <f>=HYPERLINK("https://leilaoonline.net/lote/detalhe/173824", "049")</f>
      </c>
      <c r="B59" s="4" t="s">
        <f>=HYPERLINK("https://leilaoonline.net/lote/detalhe/173824", "COMANDO TRASEIRO COMPLETO KOMATSU D85")</f>
      </c>
      <c r="C59" s="4" t="inlineStr">
        <is>
          <t>Não vendido</t>
        </is>
      </c>
      <c r="D59" s="4" t="inlineStr">
        <is>
          <t>0</t>
        </is>
      </c>
      <c r="E59" s="5" t="inlineStr">
        <is>
          <t>10.000,00</t>
        </is>
      </c>
      <c r="F59" s="4" t="inlineStr">
        <is>
          <t>2000.00</t>
        </is>
      </c>
    </row>
    <row collapsed="false" customFormat="false" customHeight="false" hidden="false" ht="12.1" outlineLevel="0" r="60">
      <c r="A60" s="5" t="s">
        <f>=HYPERLINK("https://leilaoonline.net/lote/detalhe/173827", "050")</f>
      </c>
      <c r="B60" s="4" t="s">
        <f>=HYPERLINK("https://leilaoonline.net/lote/detalhe/173827", " CARRINHO C/ MOTOR YANMAR")</f>
      </c>
      <c r="C60" s="4" t="inlineStr">
        <is>
          <t>Não vendido</t>
        </is>
      </c>
      <c r="D60" s="4" t="inlineStr">
        <is>
          <t>0</t>
        </is>
      </c>
      <c r="E60" s="5" t="inlineStr">
        <is>
          <t>1.000,00</t>
        </is>
      </c>
      <c r="F60" s="4" t="inlineStr">
        <is>
          <t>500.00</t>
        </is>
      </c>
    </row>
    <row collapsed="false" customFormat="false" customHeight="false" hidden="false" ht="12.1" outlineLevel="0" r="61">
      <c r="A61" s="5" t="s">
        <f>=HYPERLINK("https://leilaoonline.net/lote/detalhe/173825", "051")</f>
      </c>
      <c r="B61" s="4" t="s">
        <f>=HYPERLINK("https://leilaoonline.net/lote/detalhe/173825", "[ VÍDEO ] TRANSMISSÃO KOMATSU D85")</f>
      </c>
      <c r="C61" s="4" t="inlineStr">
        <is>
          <t>Não vendido</t>
        </is>
      </c>
      <c r="D61" s="4" t="inlineStr">
        <is>
          <t>0</t>
        </is>
      </c>
      <c r="E61" s="5" t="inlineStr">
        <is>
          <t>8.000,00</t>
        </is>
      </c>
      <c r="F61" s="4" t="inlineStr">
        <is>
          <t>2000.00</t>
        </is>
      </c>
    </row>
    <row collapsed="false" customFormat="false" customHeight="false" hidden="false" ht="12.1" outlineLevel="0" r="62">
      <c r="A62" s="5" t="s">
        <f>=HYPERLINK("https://leilaoonline.net/lote/detalhe/173831", "052")</f>
      </c>
      <c r="B62" s="4" t="s">
        <f>=HYPERLINK("https://leilaoonline.net/lote/detalhe/173831", " PNEU 17,5X25 ")</f>
      </c>
      <c r="C62" s="4" t="inlineStr">
        <is>
          <t>Vendido</t>
        </is>
      </c>
      <c r="D62" s="4" t="inlineStr">
        <is>
          <t>1</t>
        </is>
      </c>
      <c r="E62" s="5" t="inlineStr">
        <is>
          <t>500,00</t>
        </is>
      </c>
      <c r="F62" s="4" t="inlineStr">
        <is>
          <t>100.00</t>
        </is>
      </c>
    </row>
    <row collapsed="false" customFormat="false" customHeight="false" hidden="false" ht="12.1" outlineLevel="0" r="63">
      <c r="A63" s="5" t="s">
        <f>=HYPERLINK("https://leilaoonline.net/lote/detalhe/173847", "053")</f>
      </c>
      <c r="B63" s="4" t="s">
        <f>=HYPERLINK("https://leilaoonline.net/lote/detalhe/173847", " RODA GUIA DA CAT 325C")</f>
      </c>
      <c r="C63" s="4" t="inlineStr">
        <is>
          <t>Não vendido</t>
        </is>
      </c>
      <c r="D63" s="4" t="inlineStr">
        <is>
          <t>0</t>
        </is>
      </c>
      <c r="E63" s="5" t="inlineStr">
        <is>
          <t>2.000,00</t>
        </is>
      </c>
      <c r="F63" s="4" t="inlineStr">
        <is>
          <t>250.00</t>
        </is>
      </c>
    </row>
    <row collapsed="false" customFormat="false" customHeight="false" hidden="false" ht="12.1" outlineLevel="0" r="64">
      <c r="A64" s="5" t="s">
        <f>=HYPERLINK("https://leilaoonline.net/lote/detalhe/173848", "054")</f>
      </c>
      <c r="B64" s="4" t="s">
        <f>=HYPERLINK("https://leilaoonline.net/lote/detalhe/173848", " PAR DE BRAÇOS DE LÂMINA DO D8H/D8K")</f>
      </c>
      <c r="C64" s="4" t="inlineStr">
        <is>
          <t>Não vendido</t>
        </is>
      </c>
      <c r="D64" s="4" t="inlineStr">
        <is>
          <t>0</t>
        </is>
      </c>
      <c r="E64" s="5" t="inlineStr">
        <is>
          <t>1.000,00</t>
        </is>
      </c>
      <c r="F64" s="4" t="inlineStr">
        <is>
          <t>250.00</t>
        </is>
      </c>
    </row>
    <row collapsed="false" customFormat="false" customHeight="false" hidden="false" ht="12.1" outlineLevel="0" r="65">
      <c r="A65" s="5" t="s">
        <f>=HYPERLINK("https://leilaoonline.net/lote/detalhe/173939", "055")</f>
      </c>
      <c r="B65" s="4" t="s">
        <f>=HYPERLINK("https://leilaoonline.net/lote/detalhe/173939", " CAÇAMBA DE PÁ CARREGADEIRA KOMATSU W30D")</f>
      </c>
      <c r="C65" s="4" t="inlineStr">
        <is>
          <t>Não vendido</t>
        </is>
      </c>
      <c r="D65" s="4" t="inlineStr">
        <is>
          <t>1</t>
        </is>
      </c>
      <c r="E65" s="5" t="inlineStr">
        <is>
          <t>2.000,00</t>
        </is>
      </c>
      <c r="F65" s="4" t="inlineStr">
        <is>
          <t>500.00</t>
        </is>
      </c>
    </row>
    <row collapsed="false" customFormat="false" customHeight="false" hidden="false" ht="12.1" outlineLevel="0" r="66">
      <c r="A66" s="5" t="s">
        <f>=HYPERLINK("https://leilaoonline.net/lote/detalhe/173874", "056")</f>
      </c>
      <c r="B66" s="4" t="s">
        <f>=HYPERLINK("https://leilaoonline.net/lote/detalhe/173874", "[ VÍDEO ] ESCAVADEIRA HIDRÁULICA CATERPILLAR 320C OPERACIONAL C/ BATERIA NOVA")</f>
      </c>
      <c r="C66" s="4" t="inlineStr">
        <is>
          <t>Não vendido</t>
        </is>
      </c>
      <c r="D66" s="4" t="inlineStr">
        <is>
          <t>1</t>
        </is>
      </c>
      <c r="E66" s="5" t="inlineStr">
        <is>
          <t>100.000,00</t>
        </is>
      </c>
      <c r="F66" s="4" t="inlineStr">
        <is>
          <t>10000.00</t>
        </is>
      </c>
    </row>
    <row collapsed="false" customFormat="false" customHeight="false" hidden="false" ht="12.1" outlineLevel="0" r="67">
      <c r="A67" s="5" t="s">
        <f>=HYPERLINK("https://leilaoonline.net/lote/detalhe/173912", "057")</f>
      </c>
      <c r="B67" s="4" t="s">
        <f>=HYPERLINK("https://leilaoonline.net/lote/detalhe/173912", "[ VÍDEO ] ROLO CATERPILLAR CP533D OPERACIONAL C/ BATERIA NOVA")</f>
      </c>
      <c r="C67" s="4" t="inlineStr">
        <is>
          <t>Não vendido</t>
        </is>
      </c>
      <c r="D67" s="4" t="inlineStr">
        <is>
          <t>1</t>
        </is>
      </c>
      <c r="E67" s="5" t="inlineStr">
        <is>
          <t>180.000,00</t>
        </is>
      </c>
      <c r="F67" s="4" t="inlineStr">
        <is>
          <t>10000.00</t>
        </is>
      </c>
    </row>
    <row collapsed="false" customFormat="false" customHeight="false" hidden="false" ht="12.1" outlineLevel="0" r="68">
      <c r="A68" s="5" t="s">
        <f>=HYPERLINK("https://leilaoonline.net/lote/detalhe/173877", "060")</f>
      </c>
      <c r="B68" s="4" t="s">
        <f>=HYPERLINK("https://leilaoonline.net/lote/detalhe/173877", " EMPILHADEIRA KOMATSU 250 DE 25 TONELADAS C/LANÇA DE 3MTRS ELEVAÇÃO 8MT MOTOR BIGCAN ANO 80 OPERACIONAL")</f>
      </c>
      <c r="C68" s="4" t="inlineStr">
        <is>
          <t>Não vendido</t>
        </is>
      </c>
      <c r="D68" s="4" t="inlineStr">
        <is>
          <t>0</t>
        </is>
      </c>
      <c r="E68" s="5" t="inlineStr">
        <is>
          <t>90.000,00</t>
        </is>
      </c>
      <c r="F68" s="4" t="inlineStr">
        <is>
          <t>10000.00</t>
        </is>
      </c>
    </row>
    <row collapsed="false" customFormat="false" customHeight="false" hidden="false" ht="12.1" outlineLevel="0" r="69">
      <c r="A69" s="5" t="s">
        <f>=HYPERLINK("https://leilaoonline.net/lote/detalhe/173901", "061")</f>
      </c>
      <c r="B69" s="4" t="s">
        <f>=HYPERLINK("https://leilaoonline.net/lote/detalhe/173901", " PISTÃO DO STICK DA FX215")</f>
      </c>
      <c r="C69" s="4" t="inlineStr">
        <is>
          <t>Não vendido</t>
        </is>
      </c>
      <c r="D69" s="4" t="inlineStr">
        <is>
          <t>1</t>
        </is>
      </c>
      <c r="E69" s="5" t="inlineStr">
        <is>
          <t>1.000,00</t>
        </is>
      </c>
      <c r="F69" s="4" t="inlineStr">
        <is>
          <t>250.00</t>
        </is>
      </c>
    </row>
    <row collapsed="false" customFormat="false" customHeight="false" hidden="false" ht="12.1" outlineLevel="0" r="70">
      <c r="A70" s="5" t="s">
        <f>=HYPERLINK("https://leilaoonline.net/lote/detalhe/173832", "064")</f>
      </c>
      <c r="B70" s="4" t="s">
        <f>=HYPERLINK("https://leilaoonline.net/lote/detalhe/173832", " LOTE DE DIVERSAS FERRAMENTAS")</f>
      </c>
      <c r="C70" s="4" t="inlineStr">
        <is>
          <t>Não vendido</t>
        </is>
      </c>
      <c r="D70" s="4" t="inlineStr">
        <is>
          <t>0</t>
        </is>
      </c>
      <c r="E70" s="5" t="inlineStr">
        <is>
          <t>500,00</t>
        </is>
      </c>
      <c r="F70" s="4" t="inlineStr">
        <is>
          <t>250.00</t>
        </is>
      </c>
    </row>
    <row collapsed="false" customFormat="false" customHeight="false" hidden="false" ht="12.1" outlineLevel="0" r="71">
      <c r="A71" s="5" t="s">
        <f>=HYPERLINK("https://leilaoonline.net/lote/detalhe/173851", "065")</f>
      </c>
      <c r="B71" s="4" t="s">
        <f>=HYPERLINK("https://leilaoonline.net/lote/detalhe/173851", " H DA CONCHA ESCAVADEIRA FX215")</f>
      </c>
      <c r="C71" s="4" t="inlineStr">
        <is>
          <t>Não vendido</t>
        </is>
      </c>
      <c r="D71" s="4" t="inlineStr">
        <is>
          <t>0</t>
        </is>
      </c>
      <c r="E71" s="5" t="inlineStr">
        <is>
          <t>1.000,00</t>
        </is>
      </c>
      <c r="F71" s="4" t="inlineStr">
        <is>
          <t>250.00</t>
        </is>
      </c>
    </row>
    <row collapsed="false" customFormat="false" customHeight="false" hidden="false" ht="12.1" outlineLevel="0" r="72">
      <c r="A72" s="5" t="s">
        <f>=HYPERLINK("https://leilaoonline.net/lote/detalhe/173833", "066")</f>
      </c>
      <c r="B72" s="4" t="s">
        <f>=HYPERLINK("https://leilaoonline.net/lote/detalhe/173833", " RADIADOR DA ACABADORA VOGELE MODELO 14AB2280 / 14AB/AB500")</f>
      </c>
      <c r="C72" s="4" t="inlineStr">
        <is>
          <t>Não vendido</t>
        </is>
      </c>
      <c r="D72" s="4" t="inlineStr">
        <is>
          <t>0</t>
        </is>
      </c>
      <c r="E72" s="5" t="inlineStr">
        <is>
          <t>1.000,00</t>
        </is>
      </c>
      <c r="F72" s="4" t="inlineStr">
        <is>
          <t>250.00</t>
        </is>
      </c>
    </row>
    <row collapsed="false" customFormat="false" customHeight="false" hidden="false" ht="12.1" outlineLevel="0" r="73">
      <c r="A73" s="5" t="s">
        <f>=HYPERLINK("https://leilaoonline.net/lote/detalhe/173899", "068")</f>
      </c>
      <c r="B73" s="4" t="s">
        <f>=HYPERLINK("https://leilaoonline.net/lote/detalhe/173899", " CONJUNTO HIDRÁULICO DA TRAÇÃO MESSA P/ ESTEIRA PUCHE VOGELE  MODELO 14AB2280 / 14AB/AB500")</f>
      </c>
      <c r="C73" s="4" t="inlineStr">
        <is>
          <t>Não vendido</t>
        </is>
      </c>
      <c r="D73" s="4" t="inlineStr">
        <is>
          <t>0</t>
        </is>
      </c>
      <c r="E73" s="5" t="inlineStr">
        <is>
          <t>10.000,00</t>
        </is>
      </c>
      <c r="F73" s="4" t="inlineStr">
        <is>
          <t>1000.00</t>
        </is>
      </c>
    </row>
    <row collapsed="false" customFormat="false" customHeight="false" hidden="false" ht="12.1" outlineLevel="0" r="74">
      <c r="A74" s="5" t="s">
        <f>=HYPERLINK("https://leilaoonline.net/lote/detalhe/173834", "069")</f>
      </c>
      <c r="B74" s="4" t="s">
        <f>=HYPERLINK("https://leilaoonline.net/lote/detalhe/173834", " ESTEIRA DE PUCHE VOGELE  MODELO 14AB2280 / 14AB/AB500")</f>
      </c>
      <c r="C74" s="4" t="inlineStr">
        <is>
          <t>Não vendido</t>
        </is>
      </c>
      <c r="D74" s="4" t="inlineStr">
        <is>
          <t>0</t>
        </is>
      </c>
      <c r="E74" s="5" t="inlineStr">
        <is>
          <t>1.000,00</t>
        </is>
      </c>
      <c r="F74" s="4" t="inlineStr">
        <is>
          <t>250.00</t>
        </is>
      </c>
    </row>
    <row collapsed="false" customFormat="false" customHeight="false" hidden="false" ht="12.1" outlineLevel="0" r="75">
      <c r="A75" s="5" t="s">
        <f>=HYPERLINK("https://leilaoonline.net/lote/detalhe/173835", "071")</f>
      </c>
      <c r="B75" s="4" t="s">
        <f>=HYPERLINK("https://leilaoonline.net/lote/detalhe/173835", "MOTOR VOLVO D7 DEUTZ TCD2012L062V APLICAÇÃO L120, G930")</f>
      </c>
      <c r="C75" s="4" t="inlineStr">
        <is>
          <t>Não vendido</t>
        </is>
      </c>
      <c r="D75" s="4" t="inlineStr">
        <is>
          <t>0</t>
        </is>
      </c>
      <c r="E75" s="5" t="inlineStr">
        <is>
          <t>20.000,00</t>
        </is>
      </c>
      <c r="F75" s="4" t="inlineStr">
        <is>
          <t>5000.00</t>
        </is>
      </c>
    </row>
    <row collapsed="false" customFormat="false" customHeight="false" hidden="false" ht="12.1" outlineLevel="0" r="76">
      <c r="A76" s="5" t="s">
        <f>=HYPERLINK("https://leilaoonline.net/lote/detalhe/173836", "072")</f>
      </c>
      <c r="B76" s="4" t="s">
        <f>=HYPERLINK("https://leilaoonline.net/lote/detalhe/173836", " CONJUNTO VIRABREQUIM D7 M.025 B.030")</f>
      </c>
      <c r="C76" s="4" t="inlineStr">
        <is>
          <t>Não vendido</t>
        </is>
      </c>
      <c r="D76" s="4" t="inlineStr">
        <is>
          <t>0</t>
        </is>
      </c>
      <c r="E76" s="5" t="inlineStr">
        <is>
          <t>1.000,00</t>
        </is>
      </c>
      <c r="F76" s="4" t="inlineStr">
        <is>
          <t>250.00</t>
        </is>
      </c>
    </row>
    <row collapsed="false" customFormat="false" customHeight="false" hidden="false" ht="12.1" outlineLevel="0" r="77">
      <c r="A77" s="5" t="s">
        <f>=HYPERLINK("https://leilaoonline.net/lote/detalhe/173854", "073")</f>
      </c>
      <c r="B77" s="4" t="s">
        <f>=HYPERLINK("https://leilaoonline.net/lote/detalhe/173854", "PAR DE BRAÇINHOS E 2 PINOS DA CONCHA DA FX215")</f>
      </c>
      <c r="C77" s="4" t="inlineStr">
        <is>
          <t>Não vendido</t>
        </is>
      </c>
      <c r="D77" s="4" t="inlineStr">
        <is>
          <t>0</t>
        </is>
      </c>
      <c r="E77" s="5" t="inlineStr">
        <is>
          <t>1.000,00</t>
        </is>
      </c>
      <c r="F77" s="4" t="inlineStr">
        <is>
          <t>250.00</t>
        </is>
      </c>
    </row>
    <row collapsed="false" customFormat="false" customHeight="false" hidden="false" ht="12.1" outlineLevel="0" r="78">
      <c r="A78" s="5" t="s">
        <f>=HYPERLINK("https://leilaoonline.net/lote/detalhe/173872", "074")</f>
      </c>
      <c r="B78" s="4" t="s">
        <f>=HYPERLINK("https://leilaoonline.net/lote/detalhe/173872", " TRATOR MARSSEY FERGUSON MODELO 290 ANO 90 C/CAIXA DE CAMBIO DE 3 ALAVANCA OPERACIONAL")</f>
      </c>
      <c r="C78" s="4" t="inlineStr">
        <is>
          <t>Não vendido</t>
        </is>
      </c>
      <c r="D78" s="4" t="inlineStr">
        <is>
          <t>1</t>
        </is>
      </c>
      <c r="E78" s="5" t="inlineStr">
        <is>
          <t>40.000,00</t>
        </is>
      </c>
      <c r="F78" s="4" t="inlineStr">
        <is>
          <t>2500.00</t>
        </is>
      </c>
    </row>
    <row collapsed="false" customFormat="false" customHeight="false" hidden="false" ht="12.1" outlineLevel="0" r="79">
      <c r="A79" s="5" t="s">
        <f>=HYPERLINK("https://leilaoonline.net/lote/detalhe/173902", "076")</f>
      </c>
      <c r="B79" s="4" t="s">
        <f>=HYPERLINK("https://leilaoonline.net/lote/detalhe/173902", "PAR DE ESTEIRA COM 49 ELOS DA ACABADORA VOGELLI 14AB2280")</f>
      </c>
      <c r="C79" s="4" t="inlineStr">
        <is>
          <t>Não vendido</t>
        </is>
      </c>
      <c r="D79" s="4" t="inlineStr">
        <is>
          <t>0</t>
        </is>
      </c>
      <c r="E79" s="5" t="inlineStr">
        <is>
          <t>8.000,00</t>
        </is>
      </c>
      <c r="F79" s="4" t="inlineStr">
        <is>
          <t>1000.00</t>
        </is>
      </c>
    </row>
    <row collapsed="false" customFormat="false" customHeight="false" hidden="false" ht="12.1" outlineLevel="0" r="80">
      <c r="A80" s="5" t="s">
        <f>=HYPERLINK("https://leilaoonline.net/lote/detalhe/173929", "077")</f>
      </c>
      <c r="B80" s="4" t="s">
        <f>=HYPERLINK("https://leilaoonline.net/lote/detalhe/173929", " DIFERENCIAL PRA EMPILHADEIRA COM PNEU")</f>
      </c>
      <c r="C80" s="4" t="inlineStr">
        <is>
          <t>Vendido</t>
        </is>
      </c>
      <c r="D80" s="4" t="inlineStr">
        <is>
          <t>2</t>
        </is>
      </c>
      <c r="E80" s="5" t="inlineStr">
        <is>
          <t>2.000,00</t>
        </is>
      </c>
      <c r="F80" s="4" t="inlineStr">
        <is>
          <t>500.00</t>
        </is>
      </c>
    </row>
    <row collapsed="false" customFormat="false" customHeight="false" hidden="false" ht="12.1" outlineLevel="0" r="81">
      <c r="A81" s="5" t="s">
        <f>=HYPERLINK("https://leilaoonline.net/lote/detalhe/173850", "078")</f>
      </c>
      <c r="B81" s="4" t="s">
        <f>=HYPERLINK("https://leilaoonline.net/lote/detalhe/173850", "[ VÍDEO ] LÂMINA DE D65")</f>
      </c>
      <c r="C81" s="4" t="inlineStr">
        <is>
          <t>Não vendido</t>
        </is>
      </c>
      <c r="D81" s="4" t="inlineStr">
        <is>
          <t>0</t>
        </is>
      </c>
      <c r="E81" s="5" t="inlineStr">
        <is>
          <t>6.000,00</t>
        </is>
      </c>
      <c r="F81" s="4" t="inlineStr">
        <is>
          <t>1000.00</t>
        </is>
      </c>
    </row>
    <row collapsed="false" customFormat="false" customHeight="false" hidden="false" ht="12.1" outlineLevel="0" r="82">
      <c r="A82" s="5" t="s">
        <f>=HYPERLINK("https://leilaoonline.net/lote/detalhe/173849", "079")</f>
      </c>
      <c r="B82" s="4" t="s">
        <f>=HYPERLINK("https://leilaoonline.net/lote/detalhe/173849", " U DE D65")</f>
      </c>
      <c r="C82" s="4" t="inlineStr">
        <is>
          <t>Não vendido</t>
        </is>
      </c>
      <c r="D82" s="4" t="inlineStr">
        <is>
          <t>0</t>
        </is>
      </c>
      <c r="E82" s="5" t="inlineStr">
        <is>
          <t>2.000,00</t>
        </is>
      </c>
      <c r="F82" s="4" t="inlineStr">
        <is>
          <t>1000.00</t>
        </is>
      </c>
    </row>
    <row collapsed="false" customFormat="false" customHeight="false" hidden="false" ht="12.1" outlineLevel="0" r="83">
      <c r="A83" s="5" t="s">
        <f>=HYPERLINK("https://leilaoonline.net/lote/detalhe/173852", "081")</f>
      </c>
      <c r="B83" s="4" t="s">
        <f>=HYPERLINK("https://leilaoonline.net/lote/detalhe/173852", " RADIADOR DE ÁGUA E ÓLEO FX215")</f>
      </c>
      <c r="C83" s="4" t="inlineStr">
        <is>
          <t>Não vendido</t>
        </is>
      </c>
      <c r="D83" s="4" t="inlineStr">
        <is>
          <t>0</t>
        </is>
      </c>
      <c r="E83" s="5" t="inlineStr">
        <is>
          <t>1.000,00</t>
        </is>
      </c>
      <c r="F83" s="4" t="inlineStr">
        <is>
          <t>1000.00</t>
        </is>
      </c>
    </row>
    <row collapsed="false" customFormat="false" customHeight="false" hidden="false" ht="12.1" outlineLevel="0" r="84">
      <c r="A84" s="5" t="s">
        <f>=HYPERLINK("https://leilaoonline.net/lote/detalhe/173855", "082")</f>
      </c>
      <c r="B84" s="4" t="s">
        <f>=HYPERLINK("https://leilaoonline.net/lote/detalhe/173855", " PAR DE ESTEIRA 48 ELOS CAT 325C")</f>
      </c>
      <c r="C84" s="4" t="inlineStr">
        <is>
          <t>Não vendido</t>
        </is>
      </c>
      <c r="D84" s="4" t="inlineStr">
        <is>
          <t>0</t>
        </is>
      </c>
      <c r="E84" s="5" t="inlineStr">
        <is>
          <t>5.000,00</t>
        </is>
      </c>
      <c r="F84" s="4" t="inlineStr">
        <is>
          <t>500.00</t>
        </is>
      </c>
    </row>
    <row collapsed="false" customFormat="false" customHeight="false" hidden="false" ht="12.1" outlineLevel="0" r="85">
      <c r="A85" s="5" t="s">
        <f>=HYPERLINK("https://leilaoonline.net/lote/detalhe/173862", "083")</f>
      </c>
      <c r="B85" s="4" t="s">
        <f>=HYPERLINK("https://leilaoonline.net/lote/detalhe/173862", " RADIADOR DE ÁGUA DA KOMATSU PC220")</f>
      </c>
      <c r="C85" s="4" t="inlineStr">
        <is>
          <t>Não vendido</t>
        </is>
      </c>
      <c r="D85" s="4" t="inlineStr">
        <is>
          <t>0</t>
        </is>
      </c>
      <c r="E85" s="5" t="inlineStr">
        <is>
          <t>1.000,00</t>
        </is>
      </c>
      <c r="F85" s="4" t="inlineStr">
        <is>
          <t>500.00</t>
        </is>
      </c>
    </row>
    <row collapsed="false" customFormat="false" customHeight="false" hidden="false" ht="12.1" outlineLevel="0" r="86">
      <c r="A86" s="5" t="s">
        <f>=HYPERLINK("https://leilaoonline.net/lote/detalhe/173856", "084")</f>
      </c>
      <c r="B86" s="4" t="s">
        <f>=HYPERLINK("https://leilaoonline.net/lote/detalhe/173856", " RADIADOR DE ÓLEO DA KOMATSU PC220")</f>
      </c>
      <c r="C86" s="4" t="inlineStr">
        <is>
          <t>Não vendido</t>
        </is>
      </c>
      <c r="D86" s="4" t="inlineStr">
        <is>
          <t>2</t>
        </is>
      </c>
      <c r="E86" s="5" t="inlineStr">
        <is>
          <t>1.500,00</t>
        </is>
      </c>
      <c r="F86" s="4" t="inlineStr">
        <is>
          <t>500.00</t>
        </is>
      </c>
    </row>
    <row collapsed="false" customFormat="false" customHeight="false" hidden="false" ht="12.1" outlineLevel="0" r="87">
      <c r="A87" s="5" t="s">
        <f>=HYPERLINK("https://leilaoonline.net/lote/detalhe/173837", "085")</f>
      </c>
      <c r="B87" s="4" t="s">
        <f>=HYPERLINK("https://leilaoonline.net/lote/detalhe/173837", "CABEÇOTE MOTOR CUMMINS ESMALCAN")</f>
      </c>
      <c r="C87" s="4" t="inlineStr">
        <is>
          <t>Não vendido</t>
        </is>
      </c>
      <c r="D87" s="4" t="inlineStr">
        <is>
          <t>0</t>
        </is>
      </c>
      <c r="E87" s="5" t="inlineStr">
        <is>
          <t>1.000,00</t>
        </is>
      </c>
      <c r="F87" s="4" t="inlineStr">
        <is>
          <t>500.00</t>
        </is>
      </c>
    </row>
    <row collapsed="false" customFormat="false" customHeight="false" hidden="false" ht="12.1" outlineLevel="0" r="88">
      <c r="A88" s="5" t="s">
        <f>=HYPERLINK("https://leilaoonline.net/lote/detalhe/173860", "090")</f>
      </c>
      <c r="B88" s="4" t="s">
        <f>=HYPERLINK("https://leilaoonline.net/lote/detalhe/173860", " MOTOR DE GIRO DE KOMATSU PC220")</f>
      </c>
      <c r="C88" s="4" t="inlineStr">
        <is>
          <t>Não vendido</t>
        </is>
      </c>
      <c r="D88" s="4" t="inlineStr">
        <is>
          <t>0</t>
        </is>
      </c>
      <c r="E88" s="5" t="inlineStr">
        <is>
          <t>3.000,00</t>
        </is>
      </c>
      <c r="F88" s="4" t="inlineStr">
        <is>
          <t>1000.00</t>
        </is>
      </c>
    </row>
    <row collapsed="false" customFormat="false" customHeight="false" hidden="false" ht="12.1" outlineLevel="0" r="89">
      <c r="A89" s="5" t="s">
        <f>=HYPERLINK("https://leilaoonline.net/lote/detalhe/173864", "091")</f>
      </c>
      <c r="B89" s="4" t="s">
        <f>=HYPERLINK("https://leilaoonline.net/lote/detalhe/173864", " RODA GUIA DE FX215")</f>
      </c>
      <c r="C89" s="4" t="inlineStr">
        <is>
          <t>Não vendido</t>
        </is>
      </c>
      <c r="D89" s="4" t="inlineStr">
        <is>
          <t>0</t>
        </is>
      </c>
      <c r="E89" s="5" t="inlineStr">
        <is>
          <t>1.000,00</t>
        </is>
      </c>
      <c r="F89" s="4" t="inlineStr">
        <is>
          <t>500.00</t>
        </is>
      </c>
    </row>
    <row collapsed="false" customFormat="false" customHeight="false" hidden="false" ht="12.1" outlineLevel="0" r="90">
      <c r="A90" s="5" t="s">
        <f>=HYPERLINK("https://leilaoonline.net/lote/detalhe/173906", "092")</f>
      </c>
      <c r="B90" s="4" t="s">
        <f>=HYPERLINK("https://leilaoonline.net/lote/detalhe/173906", " 2 RODA GUIA DE ACABADORA VOGELLI 14AB/AB500")</f>
      </c>
      <c r="C90" s="4" t="inlineStr">
        <is>
          <t>Não vendido</t>
        </is>
      </c>
      <c r="D90" s="4" t="inlineStr">
        <is>
          <t>0</t>
        </is>
      </c>
      <c r="E90" s="5" t="inlineStr">
        <is>
          <t>1.000,00</t>
        </is>
      </c>
      <c r="F90" s="4" t="inlineStr">
        <is>
          <t>500.00</t>
        </is>
      </c>
    </row>
    <row collapsed="false" customFormat="false" customHeight="false" hidden="false" ht="12.1" outlineLevel="0" r="91">
      <c r="A91" s="5" t="s">
        <f>=HYPERLINK("https://leilaoonline.net/lote/detalhe/173905", "093")</f>
      </c>
      <c r="B91" s="4" t="s">
        <f>=HYPERLINK("https://leilaoonline.net/lote/detalhe/173905", " PAR DE MOLAS DA ACADORA VOGELLI 14AB/AB500")</f>
      </c>
      <c r="C91" s="4" t="inlineStr">
        <is>
          <t>Não vendido</t>
        </is>
      </c>
      <c r="D91" s="4" t="inlineStr">
        <is>
          <t>0</t>
        </is>
      </c>
      <c r="E91" s="5" t="inlineStr">
        <is>
          <t>1.000,00</t>
        </is>
      </c>
      <c r="F91" s="4" t="inlineStr">
        <is>
          <t>200.00</t>
        </is>
      </c>
    </row>
    <row collapsed="false" customFormat="false" customHeight="false" hidden="false" ht="12.1" outlineLevel="0" r="92">
      <c r="A92" s="5" t="s">
        <f>=HYPERLINK("https://leilaoonline.net/lote/detalhe/173859", "095")</f>
      </c>
      <c r="B92" s="4" t="s">
        <f>=HYPERLINK("https://leilaoonline.net/lote/detalhe/173859", "[ VÍDEO ] COROA DE GIRO FIATALLIS FX215")</f>
      </c>
      <c r="C92" s="4" t="inlineStr">
        <is>
          <t>Não vendido</t>
        </is>
      </c>
      <c r="D92" s="4" t="inlineStr">
        <is>
          <t>0</t>
        </is>
      </c>
      <c r="E92" s="5" t="inlineStr">
        <is>
          <t>1.000,00</t>
        </is>
      </c>
      <c r="F92" s="4" t="inlineStr">
        <is>
          <t>1000.00</t>
        </is>
      </c>
    </row>
    <row collapsed="false" customFormat="false" customHeight="false" hidden="false" ht="12.1" outlineLevel="0" r="93">
      <c r="A93" s="5" t="s">
        <f>=HYPERLINK("https://leilaoonline.net/lote/detalhe/173861", "096")</f>
      </c>
      <c r="B93" s="4" t="s">
        <f>=HYPERLINK("https://leilaoonline.net/lote/detalhe/173861", " 2 REDUTORES DE TRAÇÃO DA FIATALLIS FX215")</f>
      </c>
      <c r="C93" s="4" t="inlineStr">
        <is>
          <t>Não vendido</t>
        </is>
      </c>
      <c r="D93" s="4" t="inlineStr">
        <is>
          <t>0</t>
        </is>
      </c>
      <c r="E93" s="5" t="inlineStr">
        <is>
          <t>10.000,00</t>
        </is>
      </c>
      <c r="F93" s="4" t="inlineStr">
        <is>
          <t>1000.00</t>
        </is>
      </c>
    </row>
    <row collapsed="false" customFormat="false" customHeight="false" hidden="false" ht="12.1" outlineLevel="0" r="94">
      <c r="A94" s="5" t="s">
        <f>=HYPERLINK("https://leilaoonline.net/lote/detalhe/173907", "098")</f>
      </c>
      <c r="B94" s="4" t="s">
        <f>=HYPERLINK("https://leilaoonline.net/lote/detalhe/173907", "2 REDUTORES DE TRAÇÃO DA PC220")</f>
      </c>
      <c r="C94" s="4" t="inlineStr">
        <is>
          <t>Vendido</t>
        </is>
      </c>
      <c r="D94" s="4" t="inlineStr">
        <is>
          <t>2</t>
        </is>
      </c>
      <c r="E94" s="5" t="inlineStr">
        <is>
          <t>18.000,00</t>
        </is>
      </c>
      <c r="F94" s="4" t="inlineStr">
        <is>
          <t>1000.00</t>
        </is>
      </c>
    </row>
    <row collapsed="false" customFormat="false" customHeight="false" hidden="false" ht="12.1" outlineLevel="0" r="95">
      <c r="A95" s="5" t="s">
        <f>=HYPERLINK("https://leilaoonline.net/lote/detalhe/173908", "099")</f>
      </c>
      <c r="B95" s="4" t="s">
        <f>=HYPERLINK("https://leilaoonline.net/lote/detalhe/173908", "PAR DE REDUTORES DE TRAÇÃO DA VOGELLI MODELO 14AB/AB500")</f>
      </c>
      <c r="C95" s="4" t="inlineStr">
        <is>
          <t>Não vendido</t>
        </is>
      </c>
      <c r="D95" s="4" t="inlineStr">
        <is>
          <t>1</t>
        </is>
      </c>
      <c r="E95" s="5" t="inlineStr">
        <is>
          <t>10.000,00</t>
        </is>
      </c>
      <c r="F95" s="4" t="inlineStr">
        <is>
          <t>1000.00</t>
        </is>
      </c>
    </row>
    <row collapsed="false" customFormat="false" customHeight="false" hidden="false" ht="12.1" outlineLevel="0" r="96">
      <c r="A96" s="5" t="s">
        <f>=HYPERLINK("https://leilaoonline.net/lote/detalhe/173918", "114")</f>
      </c>
      <c r="B96" s="4" t="s">
        <f>=HYPERLINK("https://leilaoonline.net/lote/detalhe/173918", "[ VÍDEO ]  EMPILHADEIRA TOYOTA MOTOR MECEDES 366 CAIXA CLARK")</f>
      </c>
      <c r="C96" s="4" t="inlineStr">
        <is>
          <t>Não vendido</t>
        </is>
      </c>
      <c r="D96" s="4" t="inlineStr">
        <is>
          <t>1</t>
        </is>
      </c>
      <c r="E96" s="5" t="inlineStr">
        <is>
          <t>70.000,00</t>
        </is>
      </c>
      <c r="F96" s="4" t="inlineStr">
        <is>
          <t>5000.00</t>
        </is>
      </c>
    </row>
    <row collapsed="false" customFormat="false" customHeight="false" hidden="false" ht="12.1" outlineLevel="0" r="97">
      <c r="A97" s="5" t="s">
        <f>=HYPERLINK("https://leilaoonline.net/lote/detalhe/173879", "115")</f>
      </c>
      <c r="B97" s="4" t="s">
        <f>=HYPERLINK("https://leilaoonline.net/lote/detalhe/173879", " TRASEIRA COMPLETA DO D4C")</f>
      </c>
      <c r="C97" s="4" t="inlineStr">
        <is>
          <t>Não vendido</t>
        </is>
      </c>
      <c r="D97" s="4" t="inlineStr">
        <is>
          <t>0</t>
        </is>
      </c>
      <c r="E97" s="5" t="inlineStr">
        <is>
          <t>1.000,00</t>
        </is>
      </c>
      <c r="F97" s="4" t="inlineStr">
        <is>
          <t>1000.00</t>
        </is>
      </c>
    </row>
    <row collapsed="false" customFormat="false" customHeight="false" hidden="false" ht="12.1" outlineLevel="0" r="98">
      <c r="A98" s="5" t="s">
        <f>=HYPERLINK("https://leilaoonline.net/lote/detalhe/173919", "116")</f>
      </c>
      <c r="B98" s="4" t="s">
        <f>=HYPERLINK("https://leilaoonline.net/lote/detalhe/173919", "[ VÍDEO ] POCLAIN ANO 87 FALTA CONCHA, MOTOR DE PARTIDA E ALTERNADOR PORÉM FUNCIONANDO")</f>
      </c>
      <c r="C98" s="4" t="inlineStr">
        <is>
          <t>Não vendido</t>
        </is>
      </c>
      <c r="D98" s="4" t="inlineStr">
        <is>
          <t>0</t>
        </is>
      </c>
      <c r="E98" s="5" t="inlineStr">
        <is>
          <t>20.000,00</t>
        </is>
      </c>
      <c r="F98" s="4" t="inlineStr">
        <is>
          <t>5000.00</t>
        </is>
      </c>
    </row>
    <row collapsed="false" customFormat="false" customHeight="false" hidden="false" ht="12.1" outlineLevel="0" r="99">
      <c r="A99" s="5" t="s">
        <f>=HYPERLINK("https://leilaoonline.net/lote/detalhe/173880", "117")</f>
      </c>
      <c r="B99" s="4" t="s">
        <f>=HYPERLINK("https://leilaoonline.net/lote/detalhe/173880", " PAR DE ESTEIRA DA KOMATSU PC220 COM 46 ELOS E SAPATA DE 0,60")</f>
      </c>
      <c r="C99" s="4" t="inlineStr">
        <is>
          <t>Não vendido</t>
        </is>
      </c>
      <c r="D99" s="4" t="inlineStr">
        <is>
          <t>0</t>
        </is>
      </c>
      <c r="E99" s="5" t="inlineStr">
        <is>
          <t>10.000,00</t>
        </is>
      </c>
      <c r="F99" s="4" t="inlineStr">
        <is>
          <t>1000.00</t>
        </is>
      </c>
    </row>
    <row collapsed="false" customFormat="false" customHeight="false" hidden="false" ht="12.1" outlineLevel="0" r="100">
      <c r="A100" s="5" t="s">
        <f>=HYPERLINK("https://leilaoonline.net/lote/detalhe/173917", "118")</f>
      </c>
      <c r="B100" s="4" t="s">
        <f>=HYPERLINK("https://leilaoonline.net/lote/detalhe/173917", " BOMBA HIDRAULICA EC700 NO ESTADO")</f>
      </c>
      <c r="C100" s="4" t="inlineStr">
        <is>
          <t>Não vendido</t>
        </is>
      </c>
      <c r="D100" s="4" t="inlineStr">
        <is>
          <t>0</t>
        </is>
      </c>
      <c r="E100" s="5" t="inlineStr">
        <is>
          <t>20.000,00</t>
        </is>
      </c>
      <c r="F100" s="4" t="inlineStr">
        <is>
          <t>500.00</t>
        </is>
      </c>
    </row>
    <row collapsed="false" customFormat="false" customHeight="false" hidden="false" ht="12.1" outlineLevel="0" r="101">
      <c r="A101" s="5" t="s">
        <f>=HYPERLINK("https://leilaoonline.net/lote/detalhe/173881", "124")</f>
      </c>
      <c r="B101" s="4" t="s">
        <f>=HYPERLINK("https://leilaoonline.net/lote/detalhe/173881", " PISTÃO DO CAIXOTE 621S")</f>
      </c>
      <c r="C101" s="4" t="inlineStr">
        <is>
          <t>Não vendido</t>
        </is>
      </c>
      <c r="D101" s="4" t="inlineStr">
        <is>
          <t>1</t>
        </is>
      </c>
      <c r="E101" s="5" t="inlineStr">
        <is>
          <t>1.000,00</t>
        </is>
      </c>
      <c r="F101" s="4" t="inlineStr">
        <is>
          <t>500.00</t>
        </is>
      </c>
    </row>
    <row collapsed="false" customFormat="false" customHeight="false" hidden="false" ht="12.1" outlineLevel="0" r="102">
      <c r="A102" s="5" t="s">
        <f>=HYPERLINK("https://leilaoonline.net/lote/detalhe/173884", "134")</f>
      </c>
      <c r="B102" s="4" t="s">
        <f>=HYPERLINK("https://leilaoonline.net/lote/detalhe/173884", " RADIADOR DE OLEO DA ESCAVADEIRA VOLVO 210")</f>
      </c>
      <c r="C102" s="4" t="inlineStr">
        <is>
          <t>Não vendido</t>
        </is>
      </c>
      <c r="D102" s="4" t="inlineStr">
        <is>
          <t>1</t>
        </is>
      </c>
      <c r="E102" s="5" t="inlineStr">
        <is>
          <t>1.000,00</t>
        </is>
      </c>
      <c r="F102" s="4" t="inlineStr">
        <is>
          <t>1000.00</t>
        </is>
      </c>
    </row>
    <row collapsed="false" customFormat="false" customHeight="false" hidden="false" ht="12.1" outlineLevel="0" r="103">
      <c r="A103" s="5" t="s">
        <f>=HYPERLINK("https://leilaoonline.net/lote/detalhe/173883", "135")</f>
      </c>
      <c r="B103" s="4" t="s">
        <f>=HYPERLINK("https://leilaoonline.net/lote/detalhe/173883", "2 MOTORES DE TRAÇÃO DA AKERMAN COM MOTOR HIDRÁULICO ADAPTÁVEL EM VOLVO 210, R210,PC200")</f>
      </c>
      <c r="C103" s="4" t="inlineStr">
        <is>
          <t>Não vendido</t>
        </is>
      </c>
      <c r="D103" s="4" t="inlineStr">
        <is>
          <t>0</t>
        </is>
      </c>
      <c r="E103" s="5" t="inlineStr">
        <is>
          <t>8.000,00</t>
        </is>
      </c>
      <c r="F103" s="4" t="inlineStr">
        <is>
          <t>1000.00</t>
        </is>
      </c>
    </row>
    <row collapsed="false" customFormat="false" customHeight="false" hidden="false" ht="12.1" outlineLevel="0" r="104">
      <c r="A104" s="5" t="s">
        <f>=HYPERLINK("https://leilaoonline.net/lote/detalhe/173887", "138")</f>
      </c>
      <c r="B104" s="4" t="s">
        <f>=HYPERLINK("https://leilaoonline.net/lote/detalhe/173887", "COMANDO HIDRÁULICO AKERMAN EC230B")</f>
      </c>
      <c r="C104" s="4" t="inlineStr">
        <is>
          <t>Não vendido</t>
        </is>
      </c>
      <c r="D104" s="4" t="inlineStr">
        <is>
          <t>0</t>
        </is>
      </c>
      <c r="E104" s="5" t="inlineStr">
        <is>
          <t>5.000,00</t>
        </is>
      </c>
      <c r="F104" s="4" t="inlineStr">
        <is>
          <t>10000.00</t>
        </is>
      </c>
    </row>
    <row collapsed="false" customFormat="false" customHeight="false" hidden="false" ht="12.1" outlineLevel="0" r="105">
      <c r="A105" s="5" t="s">
        <f>=HYPERLINK("https://leilaoonline.net/lote/detalhe/173890", "139")</f>
      </c>
      <c r="B105" s="4" t="s">
        <f>=HYPERLINK("https://leilaoonline.net/lote/detalhe/173890", " EIXO TRASEIRO GUINCHO HYSTER K110")</f>
      </c>
      <c r="C105" s="4" t="inlineStr">
        <is>
          <t>Vendido</t>
        </is>
      </c>
      <c r="D105" s="4" t="inlineStr">
        <is>
          <t>2</t>
        </is>
      </c>
      <c r="E105" s="5" t="inlineStr">
        <is>
          <t>2.000,00</t>
        </is>
      </c>
      <c r="F105" s="4" t="inlineStr">
        <is>
          <t>1000.00</t>
        </is>
      </c>
    </row>
    <row collapsed="false" customFormat="false" customHeight="false" hidden="false" ht="12.1" outlineLevel="0" r="106">
      <c r="A106" s="5" t="s">
        <f>=HYPERLINK("https://leilaoonline.net/lote/detalhe/173888", "142")</f>
      </c>
      <c r="B106" s="4" t="s">
        <f>=HYPERLINK("https://leilaoonline.net/lote/detalhe/173888", "[ VÍDEO ] DISCO DE GIRO DA AKERMAN COM 79 DENTES, 36 FUROS INTERNOS, E 50 EXTERNOS")</f>
      </c>
      <c r="C106" s="4" t="inlineStr">
        <is>
          <t>Não vendido</t>
        </is>
      </c>
      <c r="D106" s="4" t="inlineStr">
        <is>
          <t>0</t>
        </is>
      </c>
      <c r="E106" s="5" t="inlineStr">
        <is>
          <t>1.000,00</t>
        </is>
      </c>
      <c r="F106" s="4" t="inlineStr">
        <is>
          <t>1000.00</t>
        </is>
      </c>
    </row>
    <row collapsed="false" customFormat="false" customHeight="false" hidden="false" ht="12.1" outlineLevel="0" r="107">
      <c r="A107" s="5" t="s">
        <f>=HYPERLINK("https://leilaoonline.net/lote/detalhe/173889", "143")</f>
      </c>
      <c r="B107" s="4" t="s">
        <f>=HYPERLINK("https://leilaoonline.net/lote/detalhe/173889", " SISTEMA COMPLETO DE DIREÇÃO HIDRAULICA PARA GUINCHO HYSTER K110")</f>
      </c>
      <c r="C107" s="4" t="inlineStr">
        <is>
          <t>Não vendido</t>
        </is>
      </c>
      <c r="D107" s="4" t="inlineStr">
        <is>
          <t>2</t>
        </is>
      </c>
      <c r="E107" s="5" t="inlineStr">
        <is>
          <t>1.500,00</t>
        </is>
      </c>
      <c r="F107" s="4" t="inlineStr">
        <is>
          <t>500.00</t>
        </is>
      </c>
    </row>
    <row collapsed="false" customFormat="false" customHeight="false" hidden="false" ht="12.1" outlineLevel="0" r="108">
      <c r="A108" s="5" t="s">
        <f>=HYPERLINK("https://leilaoonline.net/lote/detalhe/173891", "144")</f>
      </c>
      <c r="B108" s="4" t="s">
        <f>=HYPERLINK("https://leilaoonline.net/lote/detalhe/173891", "1 MOTOR VOLVO D6 PARCIAL COM VIRABREQUIM E BOMBA INJETORA BOCHI")</f>
      </c>
      <c r="C108" s="4" t="inlineStr">
        <is>
          <t>Não vendido</t>
        </is>
      </c>
      <c r="D108" s="4" t="inlineStr">
        <is>
          <t>0</t>
        </is>
      </c>
      <c r="E108" s="5" t="inlineStr">
        <is>
          <t>4.000,00</t>
        </is>
      </c>
      <c r="F108" s="4" t="inlineStr">
        <is>
          <t>1000.00</t>
        </is>
      </c>
    </row>
    <row collapsed="false" customFormat="false" customHeight="false" hidden="false" ht="12.1" outlineLevel="0" r="109">
      <c r="A109" s="5" t="s">
        <f>=HYPERLINK("https://leilaoonline.net/lote/detalhe/173892", "145")</f>
      </c>
      <c r="B109" s="4" t="s">
        <f>=HYPERLINK("https://leilaoonline.net/lote/detalhe/173892", " RADIADOR DE AGUA DA ESCAVADEIRA AKERMAN")</f>
      </c>
      <c r="C109" s="4" t="inlineStr">
        <is>
          <t>Não vendido</t>
        </is>
      </c>
      <c r="D109" s="4" t="inlineStr">
        <is>
          <t>0</t>
        </is>
      </c>
      <c r="E109" s="5" t="inlineStr">
        <is>
          <t>1.000,00</t>
        </is>
      </c>
      <c r="F109" s="4" t="inlineStr">
        <is>
          <t>1000.00</t>
        </is>
      </c>
    </row>
    <row collapsed="false" customFormat="false" customHeight="false" hidden="false" ht="12.1" outlineLevel="0" r="110">
      <c r="A110" s="5" t="s">
        <f>=HYPERLINK("https://leilaoonline.net/lote/detalhe/173893", "149")</f>
      </c>
      <c r="B110" s="4" t="s">
        <f>=HYPERLINK("https://leilaoonline.net/lote/detalhe/173893", "CABINE PC200 ")</f>
      </c>
      <c r="C110" s="4" t="inlineStr">
        <is>
          <t>Não vendido</t>
        </is>
      </c>
      <c r="D110" s="4" t="inlineStr">
        <is>
          <t>0</t>
        </is>
      </c>
      <c r="E110" s="5" t="inlineStr">
        <is>
          <t>2.000,00</t>
        </is>
      </c>
      <c r="F110" s="4" t="inlineStr">
        <is>
          <t>1000.00</t>
        </is>
      </c>
    </row>
    <row collapsed="false" customFormat="false" customHeight="false" hidden="false" ht="12.1" outlineLevel="0" r="111">
      <c r="A111" s="5" t="s">
        <f>=HYPERLINK("https://leilaoonline.net/lote/detalhe/173894", "150")</f>
      </c>
      <c r="B111" s="4" t="s">
        <f>=HYPERLINK("https://leilaoonline.net/lote/detalhe/173894", "CONCHA PRA ESCAVADEIRA ")</f>
      </c>
      <c r="C111" s="4" t="inlineStr">
        <is>
          <t>Não vendido</t>
        </is>
      </c>
      <c r="D111" s="4" t="inlineStr">
        <is>
          <t>0</t>
        </is>
      </c>
      <c r="E111" s="5" t="inlineStr">
        <is>
          <t>3.000,00</t>
        </is>
      </c>
      <c r="F111" s="4" t="inlineStr">
        <is>
          <t>1000.00</t>
        </is>
      </c>
    </row>
  </sheetData>
  <mergeCells>
    <mergeCell ref="A2:F4"/>
    <mergeCell ref="B6:F6"/>
    <mergeCell ref="B7:F7"/>
    <mergeCell ref="B8:F8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2026-06-14T05:37:20.00Z</dcterms:created>
  <dc:creator>Tellks Tecnologia</dc:creator>
  <cp:revision>0</cp:revision>
</cp:coreProperties>
</file>