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3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ANTIGUIDADES * RARIDADES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25/05/2023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=HYPERLINK("https://leilaoonline.net/lote/detalhe/173693", "216")</f>
      </c>
      <c r="B11" s="4" t="s">
        <f>=HYPERLINK("https://leilaoonline.net/lote/detalhe/173693", " 05 peças importadas, porcelana oriental")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=HYPERLINK("https://leilaoonline.net/lote/detalhe/173696", "217")</f>
      </c>
      <c r="B12" s="4" t="s">
        <f>=HYPERLINK("https://leilaoonline.net/lote/detalhe/173696", " Penteadeira antiga chipandelle")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250,00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=HYPERLINK("https://leilaoonline.net/lote/detalhe/173702", "218")</f>
      </c>
      <c r="B13" s="4" t="s">
        <f>=HYPERLINK("https://leilaoonline.net/lote/detalhe/173702", " Jogo para café importado em fina porcelana oriental com 28 peças")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200,00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=HYPERLINK("https://leilaoonline.net/lote/detalhe/173691", "219")</f>
      </c>
      <c r="B14" s="4" t="s">
        <f>=HYPERLINK("https://leilaoonline.net/lote/detalhe/173691", " 100 notas chinesas, de 1 Yijião - super conservadas")</f>
      </c>
      <c r="C14" s="4" t="inlineStr">
        <is>
          <t>Vendido</t>
        </is>
      </c>
      <c r="D14" s="4" t="inlineStr">
        <is>
          <t>1</t>
        </is>
      </c>
      <c r="E14" s="5" t="inlineStr">
        <is>
          <t>100,00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=HYPERLINK("https://leilaoonline.net/lote/detalhe/173684", "220")</f>
      </c>
      <c r="B15" s="4" t="s">
        <f>=HYPERLINK("https://leilaoonline.net/lote/detalhe/173684", " Bandejas para servir em metal, uma delas, 52/34 cm")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80,00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=HYPERLINK("https://leilaoonline.net/lote/detalhe/173685", "221")</f>
      </c>
      <c r="B16" s="4" t="s">
        <f>=HYPERLINK("https://leilaoonline.net/lote/detalhe/173685", " Faqueiro importado coreano de metal dourado, com 126 peças")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=HYPERLINK("https://leilaoonline.net/lote/detalhe/173688", "222")</f>
      </c>
      <c r="B17" s="4" t="s">
        <f>=HYPERLINK("https://leilaoonline.net/lote/detalhe/173688", " Relógio de mesa alemão, antimônio revestida a ouro, 38 cm de altura")</f>
      </c>
      <c r="C17" s="4" t="inlineStr">
        <is>
          <t>Vendido</t>
        </is>
      </c>
      <c r="D17" s="4" t="inlineStr">
        <is>
          <t>9</t>
        </is>
      </c>
      <c r="E17" s="5" t="inlineStr">
        <is>
          <t>520,00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=HYPERLINK("https://leilaoonline.net/lote/detalhe/173687", "223")</f>
      </c>
      <c r="B18" s="4" t="s">
        <f>=HYPERLINK("https://leilaoonline.net/lote/detalhe/173687", " Vazo de porcelana chinesa. Altura 20 cm e 26 cm diâmetro")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=HYPERLINK("https://leilaoonline.net/lote/detalhe/173686", "224")</f>
      </c>
      <c r="B19" s="4" t="s">
        <f>=HYPERLINK("https://leilaoonline.net/lote/detalhe/173686", " Jarra de cerâmica. Altura 20,5 cm, por 23 cm")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=HYPERLINK("https://leilaoonline.net/lote/detalhe/173692", "225")</f>
      </c>
      <c r="B20" s="4" t="s">
        <f>=HYPERLINK("https://leilaoonline.net/lote/detalhe/173692", " Centro de mesa de porcelana, base em metal")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80,00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=HYPERLINK("https://leilaoonline.net/lote/detalhe/173689", "226")</f>
      </c>
      <c r="B21" s="4" t="s">
        <f>=HYPERLINK("https://leilaoonline.net/lote/detalhe/173689", " 05 peças em porcelana, frisos a ouro, marcadas, peças brasileiras e japonesas")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80,00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=HYPERLINK("https://leilaoonline.net/lote/detalhe/173697", "227")</f>
      </c>
      <c r="B22" s="4" t="s">
        <f>=HYPERLINK("https://leilaoonline.net/lote/detalhe/173697", " Serviço de chá português")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120,00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=HYPERLINK("https://leilaoonline.net/lote/detalhe/173701", "228")</f>
      </c>
      <c r="B23" s="4" t="s">
        <f>=HYPERLINK("https://leilaoonline.net/lote/detalhe/173701", " Terrina importada de porcelana chinesa. Altura 22 cm, comprimento 30 cm e largura 22,5 cm")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150,00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=HYPERLINK("https://leilaoonline.net/lote/detalhe/173705", "229")</f>
      </c>
      <c r="B24" s="4" t="s">
        <f>=HYPERLINK("https://leilaoonline.net/lote/detalhe/173705", " Poncheira completa")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250,00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=HYPERLINK("https://leilaoonline.net/lote/detalhe/173695", "230")</f>
      </c>
      <c r="B25" s="4" t="s">
        <f>=HYPERLINK("https://leilaoonline.net/lote/detalhe/173695", " Luminárias arte decor em metal, funcionado ate o momento, espessurado a prata, cúpulas em cristal - altura 68 cm")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=HYPERLINK("https://leilaoonline.net/lote/detalhe/173698", "231")</f>
      </c>
      <c r="B26" s="4" t="s">
        <f>=HYPERLINK("https://leilaoonline.net/lote/detalhe/173698", " Conjunto parra Whisky francês")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70,00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=HYPERLINK("https://leilaoonline.net/lote/detalhe/173709", "232")</f>
      </c>
      <c r="B27" s="4" t="s">
        <f>=HYPERLINK("https://leilaoonline.net/lote/detalhe/173709", " Mesa de centro francês, em ferro fundido banhado a cobre, Tampo de vidro. 40x73x49")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120,00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=HYPERLINK("https://leilaoonline.net/lote/detalhe/173704", "233")</f>
      </c>
      <c r="B28" s="4" t="s">
        <f>=HYPERLINK("https://leilaoonline.net/lote/detalhe/173704", " 02 relógios antigos, sendo um deles à corda em bronze, funcionando ate o momento . 22cm X 16cm")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80,00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=HYPERLINK("https://leilaoonline.net/lote/detalhe/173710", "234")</f>
      </c>
      <c r="B29" s="4" t="s">
        <f>=HYPERLINK("https://leilaoonline.net/lote/detalhe/173710", " Telefone importado, em bronze funcionando. Funcionando até o momento, sem garantias futuras. Raro. Alt. 117cm")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=HYPERLINK("https://leilaoonline.net/lote/detalhe/173703", "235")</f>
      </c>
      <c r="B30" s="4" t="s">
        <f>=HYPERLINK("https://leilaoonline.net/lote/detalhe/173703", " Porta chaves em bronze, antigo.")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=HYPERLINK("https://leilaoonline.net/lote/detalhe/173712", "236")</f>
      </c>
      <c r="B31" s="4" t="s">
        <f>=HYPERLINK("https://leilaoonline.net/lote/detalhe/173712", " 02 relógios, sendo: 01 montreux made in germany, 01 Dimep faltando 3 vidros, antigos")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=HYPERLINK("https://leilaoonline.net/lote/detalhe/173711", "237")</f>
      </c>
      <c r="B32" s="4" t="s">
        <f>=HYPERLINK("https://leilaoonline.net/lote/detalhe/173711", " Relógio antigo")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50,00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=HYPERLINK("https://leilaoonline.net/lote/detalhe/173722", "238")</f>
      </c>
      <c r="B33" s="4" t="s">
        <f>=HYPERLINK("https://leilaoonline.net/lote/detalhe/173722", " Relógio de mesa LUIS XV aparentemente bronze Med.: 30 x 25 x 9, raro")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100,00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=HYPERLINK("https://leilaoonline.net/lote/detalhe/173713", "239")</f>
      </c>
      <c r="B34" s="4" t="s">
        <f>=HYPERLINK("https://leilaoonline.net/lote/detalhe/173713", " Samovar em metal, espessurado a prata. 25 cm")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=HYPERLINK("https://leilaoonline.net/lote/detalhe/173716", "240")</f>
      </c>
      <c r="B35" s="4" t="s">
        <f>=HYPERLINK("https://leilaoonline.net/lote/detalhe/173716", " Telefone de madeira e metal, 78 cm de altura, antigo")</f>
      </c>
      <c r="C35" s="4" t="inlineStr">
        <is>
          <t>Não vendido</t>
        </is>
      </c>
      <c r="D35" s="4" t="inlineStr">
        <is>
          <t>1</t>
        </is>
      </c>
      <c r="E35" s="5" t="inlineStr">
        <is>
          <t>200,00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=HYPERLINK("https://leilaoonline.net/lote/detalhe/173690", "241")</f>
      </c>
      <c r="B36" s="4" t="s">
        <f>=HYPERLINK("https://leilaoonline.net/lote/detalhe/173690", " Relógio americano, Sessions, águia me bronze, basa de madeira. Altura 26,5 cm")</f>
      </c>
      <c r="C36" s="4" t="inlineStr">
        <is>
          <t>Não vendido</t>
        </is>
      </c>
      <c r="D36" s="4" t="inlineStr">
        <is>
          <t>1</t>
        </is>
      </c>
      <c r="E36" s="5" t="inlineStr">
        <is>
          <t>100,00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=HYPERLINK("https://leilaoonline.net/lote/detalhe/173725", "242")</f>
      </c>
      <c r="B37" s="4" t="s">
        <f>=HYPERLINK("https://leilaoonline.net/lote/detalhe/173725", " Doceira francesa, em metal espessurado a prata e vidro mão azul cobalto. 32 cm de altura")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=HYPERLINK("https://leilaoonline.net/lote/detalhe/173714", "243")</f>
      </c>
      <c r="B38" s="4" t="s">
        <f>=HYPERLINK("https://leilaoonline.net/lote/detalhe/173714", " Escultura Leão, em madeira nobre,10x22 cm")</f>
      </c>
      <c r="C38" s="4" t="inlineStr">
        <is>
          <t>Vendido</t>
        </is>
      </c>
      <c r="D38" s="4" t="inlineStr">
        <is>
          <t>2</t>
        </is>
      </c>
      <c r="E38" s="5" t="inlineStr">
        <is>
          <t>100,00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=HYPERLINK("https://leilaoonline.net/lote/detalhe/173718", "244")</f>
      </c>
      <c r="B39" s="4" t="s">
        <f>=HYPERLINK("https://leilaoonline.net/lote/detalhe/173718", " Jogo para chá japonês, porcelana casca de ovo, otima policromia e douração, constando 1 leiteira, 4 pratos par bolo e 12 xícaras, raro")</f>
      </c>
      <c r="C39" s="4" t="inlineStr">
        <is>
          <t>Não vendido</t>
        </is>
      </c>
      <c r="D39" s="4" t="inlineStr">
        <is>
          <t>2</t>
        </is>
      </c>
      <c r="E39" s="5" t="inlineStr">
        <is>
          <t>150,00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=HYPERLINK("https://leilaoonline.net/lote/detalhe/173694", "245")</f>
      </c>
      <c r="B40" s="4" t="s">
        <f>=HYPERLINK("https://leilaoonline.net/lote/detalhe/173694", " Jogo de cha importado do Japão, pintado à mão, com cenas de gueixas em paisagem lacustre e no verso com vista do Monte Kilimanjaro, filetada na tonalidade terracota. total de 17 peças")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=HYPERLINK("https://leilaoonline.net/lote/detalhe/173720", "246")</f>
      </c>
      <c r="B41" s="4" t="s">
        <f>=HYPERLINK("https://leilaoonline.net/lote/detalhe/173720", " Candelabro importado para 5 velas, em ferro fundido, patina dourada, coluna com trabalhos em vazados, bordas retorcidas e pés recurvos medindo 1,85 x 70 cm, raro")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=HYPERLINK("https://leilaoonline.net/lote/detalhe/173736", "247")</f>
      </c>
      <c r="B42" s="4" t="s">
        <f>=HYPERLINK("https://leilaoonline.net/lote/detalhe/173736", " Terno italiano, séc XIX, em alabastro, partes em bronze dourado, 1 centro de mesa-floreira, Grande Flor um par de castiçais pra duas velas representando Arpas. Med 17x30 cm (Centro de mesa) e 35x20 cm (Castiçais). Raro")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=HYPERLINK("https://leilaoonline.net/lote/detalhe/173715", "248")</f>
      </c>
      <c r="B43" s="4" t="s">
        <f>=HYPERLINK("https://leilaoonline.net/lote/detalhe/173715", " Jogo de chá e café, em metal, redondo, com decoração em alto relevo, sendo 2 bowls (23x23 e 21x23), leiteira (18,5x20) e açucareiro (17,5x17 - MOSSA), raro")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=HYPERLINK("https://leilaoonline.net/lote/detalhe/173699", "249")</f>
      </c>
      <c r="B44" s="4" t="s">
        <f>=HYPERLINK("https://leilaoonline.net/lote/detalhe/173699", " Esculturas em madeira nobre,   Escultura rara Touro em jacarandá (com avarias)")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70,00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=HYPERLINK("https://leilaoonline.net/lote/detalhe/173721", "250")</f>
      </c>
      <c r="B45" s="4" t="s">
        <f>=HYPERLINK("https://leilaoonline.net/lote/detalhe/173721", " Escultura em bronze base em mármore 30x10cm")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70,00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=HYPERLINK("https://leilaoonline.net/lote/detalhe/173700", "251")</f>
      </c>
      <c r="B46" s="4" t="s">
        <f>=HYPERLINK("https://leilaoonline.net/lote/detalhe/173700", " Samovar em bronze polido 32 cm de altura precisa de leve limpeza com Caol")</f>
      </c>
      <c r="C46" s="4" t="inlineStr">
        <is>
          <t>Não vendido</t>
        </is>
      </c>
      <c r="D46" s="4" t="inlineStr">
        <is>
          <t>1</t>
        </is>
      </c>
      <c r="E46" s="5" t="inlineStr">
        <is>
          <t>200,00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=HYPERLINK("https://leilaoonline.net/lote/detalhe/173733", "252")</f>
      </c>
      <c r="B47" s="4" t="s">
        <f>=HYPERLINK("https://leilaoonline.net/lote/detalhe/173733", " Medalhão em porcelana Japonesa, Século XIX, decoração em ouro, em moldura de madeira com resquícios de folha de ouro. Medalhão de porcelana em excelente estado, 41 cm de diâmetro, Moldura: 70 cm X 70 cm. Raro")</f>
      </c>
      <c r="C47" s="4" t="inlineStr">
        <is>
          <t>Vendido</t>
        </is>
      </c>
      <c r="D47" s="4" t="inlineStr">
        <is>
          <t>2</t>
        </is>
      </c>
      <c r="E47" s="5" t="inlineStr">
        <is>
          <t>300,00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=HYPERLINK("https://leilaoonline.net/lote/detalhe/173706", "253")</f>
      </c>
      <c r="B48" s="4" t="s">
        <f>=HYPERLINK("https://leilaoonline.net/lote/detalhe/173706", " Tapete importado pele de cordeiro legitimo, cor branca, com forro em algodão,150x100 cm")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=HYPERLINK("https://leilaoonline.net/lote/detalhe/173707", "254")</f>
      </c>
      <c r="B49" s="4" t="s">
        <f>=HYPERLINK("https://leilaoonline.net/lote/detalhe/173707", " Ânfora em metal espessurado a prata, Século XX, 37 cm de altura.obs um braço solto")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=HYPERLINK("https://leilaoonline.net/lote/detalhe/173735", "255")</f>
      </c>
      <c r="B50" s="4" t="s">
        <f>=HYPERLINK("https://leilaoonline.net/lote/detalhe/173735", " Mesa de centro oriental decorada do 41 cm de altura x 1,03 m x 48 cm")</f>
      </c>
      <c r="C50" s="4" t="inlineStr">
        <is>
          <t>Não vendido</t>
        </is>
      </c>
      <c r="D50" s="4" t="inlineStr">
        <is>
          <t>1</t>
        </is>
      </c>
      <c r="E50" s="5" t="inlineStr">
        <is>
          <t>100,00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=HYPERLINK("https://leilaoonline.net/lote/detalhe/173723", "256")</f>
      </c>
      <c r="B51" s="4" t="s">
        <f>=HYPERLINK("https://leilaoonline.net/lote/detalhe/173723", " Cadeira Savanarola tamanho 93x55x75, rara")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400,00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=HYPERLINK("https://leilaoonline.net/lote/detalhe/173727", "257")</f>
      </c>
      <c r="B52" s="4" t="s">
        <f>=HYPERLINK("https://leilaoonline.net/lote/detalhe/173727", " Medalhão em metal - Com ricos detalhes em alto relevo, porta aliança e paliteiro em estanho")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80,00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=HYPERLINK("https://leilaoonline.net/lote/detalhe/173708", "258")</f>
      </c>
      <c r="B53" s="4" t="s">
        <f>=HYPERLINK("https://leilaoonline.net/lote/detalhe/173708", " Lote com 20 peças diversas, espessuradas à prata. Vários tamanhos, maior 28 cm")</f>
      </c>
      <c r="C53" s="4" t="inlineStr">
        <is>
          <t>Não vendido</t>
        </is>
      </c>
      <c r="D53" s="4" t="inlineStr">
        <is>
          <t>1</t>
        </is>
      </c>
      <c r="E53" s="5" t="inlineStr">
        <is>
          <t>100,00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=HYPERLINK("https://leilaoonline.net/lote/detalhe/173724", "259")</f>
      </c>
      <c r="B54" s="4" t="s">
        <f>=HYPERLINK("https://leilaoonline.net/lote/detalhe/173724", " Fruteira espessurada a prata. 31 x 27 cm. Cálice espessurado a prata. 27 cm")</f>
      </c>
      <c r="C54" s="4" t="inlineStr">
        <is>
          <t>Vendido</t>
        </is>
      </c>
      <c r="D54" s="4" t="inlineStr">
        <is>
          <t>1</t>
        </is>
      </c>
      <c r="E54" s="5" t="inlineStr">
        <is>
          <t>50,00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=HYPERLINK("https://leilaoonline.net/lote/detalhe/173738", "260")</f>
      </c>
      <c r="B55" s="4" t="s">
        <f>=HYPERLINK("https://leilaoonline.net/lote/detalhe/173738", " Faqueiro de talheres, dourado, 37 peças")</f>
      </c>
      <c r="C55" s="4" t="inlineStr">
        <is>
          <t>Vendido</t>
        </is>
      </c>
      <c r="D55" s="4" t="inlineStr">
        <is>
          <t>1</t>
        </is>
      </c>
      <c r="E55" s="5" t="inlineStr">
        <is>
          <t>100,00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=HYPERLINK("https://leilaoonline.net/lote/detalhe/173737", "261")</f>
      </c>
      <c r="B56" s="4" t="s">
        <f>=HYPERLINK("https://leilaoonline.net/lote/detalhe/173737", " Mesa de centro em madeira embuia, 45x79x44 cm")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2.000,00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=HYPERLINK("https://leilaoonline.net/lote/detalhe/173746", "262")</f>
      </c>
      <c r="B57" s="4" t="s">
        <f>=HYPERLINK("https://leilaoonline.net/lote/detalhe/173746", " Jogo com Bowl e bandeja fracalanza - 14x33 cm Bandeja 53x36 cm")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=HYPERLINK("https://leilaoonline.net/lote/detalhe/173732", "263")</f>
      </c>
      <c r="B58" s="4" t="s">
        <f>=HYPERLINK("https://leilaoonline.net/lote/detalhe/173732", " Cadeira Savanarola tamanho 93x55x75, rara")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400,00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=HYPERLINK("https://leilaoonline.net/lote/detalhe/173728", "264")</f>
      </c>
      <c r="B59" s="4" t="s">
        <f>=HYPERLINK("https://leilaoonline.net/lote/detalhe/173728", " Escultura italiana, em marmorite, avaliada em 4 mil Med 160 cm, rara")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800,00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=HYPERLINK("https://leilaoonline.net/lote/detalhe/173719", "265")</f>
      </c>
      <c r="B60" s="4" t="s">
        <f>=HYPERLINK("https://leilaoonline.net/lote/detalhe/173719", " Espada decorativa de coleção, replica das espadas bárbaros, em metal prateado, com adornos e desenhos em relevo, suporte em madeira para pendura na parede, medindo aproximadamente 1,10 cm só a espada")</f>
      </c>
      <c r="C60" s="4" t="inlineStr">
        <is>
          <t>Não vendido</t>
        </is>
      </c>
      <c r="D60" s="4" t="inlineStr">
        <is>
          <t>1</t>
        </is>
      </c>
      <c r="E60" s="5" t="inlineStr">
        <is>
          <t>200,00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=HYPERLINK("https://leilaoonline.net/lote/detalhe/173717", "266")</f>
      </c>
      <c r="B61" s="4" t="s">
        <f>=HYPERLINK("https://leilaoonline.net/lote/detalhe/173717", " Escultura cão boxer, em resina italiana 30x19x12,7 cm")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=HYPERLINK("https://leilaoonline.net/lote/detalhe/173726", "267")</f>
      </c>
      <c r="B62" s="4" t="s">
        <f>=HYPERLINK("https://leilaoonline.net/lote/detalhe/173726", " Relógio de mesa em bronze, vidro de cristal transparente, à corda. Altura 40 cm, comprimento 37 cm largura 19 cm, raro")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=HYPERLINK("https://leilaoonline.net/lote/detalhe/173731", "268")</f>
      </c>
      <c r="B63" s="4" t="s">
        <f>=HYPERLINK("https://leilaoonline.net/lote/detalhe/173731", " Samovar, em prata 90, importado USA, em metal espessurado a prata, 37 cm X 18 cm, produto guardado a anos, raro")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400,00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=HYPERLINK("https://leilaoonline.net/lote/detalhe/173745", "269")</f>
      </c>
      <c r="B64" s="4" t="s">
        <f>=HYPERLINK("https://leilaoonline.net/lote/detalhe/173745", " Samovar em metal 52 DE ALTURA PESA 3,105kg")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150,00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=HYPERLINK("https://leilaoonline.net/lote/detalhe/173742", "270")</f>
      </c>
      <c r="B65" s="4" t="s">
        <f>=HYPERLINK("https://leilaoonline.net/lote/detalhe/173742", " Relógio de mesa, Vesna - Importado USSR, 10x20 cm")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50,00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=HYPERLINK("https://leilaoonline.net/lote/detalhe/173744", "271")</f>
      </c>
      <c r="B66" s="4" t="s">
        <f>=HYPERLINK("https://leilaoonline.net/lote/detalhe/173744", " Relógio feito de bronze, anos 70, 67x19x34. OBS (Falta um pesinho)")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=HYPERLINK("https://leilaoonline.net/lote/detalhe/173734", "272")</f>
      </c>
      <c r="B67" s="4" t="s">
        <f>=HYPERLINK("https://leilaoonline.net/lote/detalhe/173734", " Balde para gelo, espessurado a prata, 20x27x20, mais jogo em banho de prata: 01 fruteira, 01 açucareiro, 01 porta copos, 01 cinzeiro em forma de cálice")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70,00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=HYPERLINK("https://leilaoonline.net/lote/detalhe/173743", "273")</f>
      </c>
      <c r="B68" s="4" t="s">
        <f>=HYPERLINK("https://leilaoonline.net/lote/detalhe/173743", " Relógio Depose 1003, base em Mármore, genuíno, Carrara / importado Itália, 26x29x11")</f>
      </c>
      <c r="C68" s="4" t="inlineStr">
        <is>
          <t>Não vendido</t>
        </is>
      </c>
      <c r="D68" s="4" t="inlineStr">
        <is>
          <t>1</t>
        </is>
      </c>
      <c r="E68" s="5" t="inlineStr">
        <is>
          <t>100,00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=HYPERLINK("https://leilaoonline.net/lote/detalhe/173748", "274")</f>
      </c>
      <c r="B69" s="4" t="s">
        <f>=HYPERLINK("https://leilaoonline.net/lote/detalhe/173748", " Relógio em madeira trabalhada 90 cm")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100,00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=HYPERLINK("https://leilaoonline.net/lote/detalhe/173741", "275")</f>
      </c>
      <c r="B70" s="4" t="s">
        <f>=HYPERLINK("https://leilaoonline.net/lote/detalhe/173741", " Luminária em bronze, imagem de camelo. Altura. 30 cm")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70,00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=HYPERLINK("https://leilaoonline.net/lote/detalhe/173739", "276")</f>
      </c>
      <c r="B71" s="4" t="s">
        <f>=HYPERLINK("https://leilaoonline.net/lote/detalhe/173739", " Escultura africana, em jacarandá africano. Importada, altura 20 cm ")</f>
      </c>
      <c r="C71" s="4" t="inlineStr">
        <is>
          <t>Não vendido</t>
        </is>
      </c>
      <c r="D71" s="4" t="inlineStr">
        <is>
          <t>1</t>
        </is>
      </c>
      <c r="E71" s="5" t="inlineStr">
        <is>
          <t>70,00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=HYPERLINK("https://leilaoonline.net/lote/detalhe/173747", "277")</f>
      </c>
      <c r="B72" s="4" t="s">
        <f>=HYPERLINK("https://leilaoonline.net/lote/detalhe/173747", " Crucifixo em marfim, Imagem sacra, importado da Europa, esculpida em Marfim,  33 x 19 cm, raro")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600,00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=HYPERLINK("https://leilaoonline.net/lote/detalhe/173730", "278")</f>
      </c>
      <c r="B73" s="4" t="s">
        <f>=HYPERLINK("https://leilaoonline.net/lote/detalhe/173730", " Bandeja com 6 copos - Em metal pressurizada a prata, com detalhes, mais medalhão em metal, 39 cm")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70,00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=HYPERLINK("https://leilaoonline.net/lote/detalhe/173740", "279")</f>
      </c>
      <c r="B74" s="4" t="s">
        <f>=HYPERLINK("https://leilaoonline.net/lote/detalhe/173740", " Licoreira e taças feitas em vidrão, bico de jaca, mais compoteira cristal, altura 25,5 cm e diâmetro 16 cm. OBS: pequeno bicado na borda")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70,00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=HYPERLINK("https://leilaoonline.net/lote/detalhe/173729", "280")</f>
      </c>
      <c r="B75" s="4" t="s">
        <f>=HYPERLINK("https://leilaoonline.net/lote/detalhe/173729", " Medalhão de parede, em metal dourado, decorado em relevo. 32 cm")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50,00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=HYPERLINK("https://leilaoonline.net/lote/detalhe/173993", "281")</f>
      </c>
      <c r="B76" s="4" t="s">
        <f>=HYPERLINK("https://leilaoonline.net/lote/detalhe/173993", " Jogo contemporâneo com 7 porta copos em vidro translúcido, com base estrelada e borda adornada em alumínio martelado. Med 9cm diâm x 1,5cm alt")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70,00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=HYPERLINK("https://leilaoonline.net/lote/detalhe/173997", "282")</f>
      </c>
      <c r="B77" s="4" t="s">
        <f>=HYPERLINK("https://leilaoonline.net/lote/detalhe/173997", " Floreira em bronze, decorada com pavões coloridos. Dimensões: 26 cm X 10 cm")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50,00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=HYPERLINK("https://leilaoonline.net/lote/detalhe/173999", "283")</f>
      </c>
      <c r="B78" s="4" t="s">
        <f>=HYPERLINK("https://leilaoonline.net/lote/detalhe/173999", " Medalhão de parede, em porcelana oriental, rica policromia em alto relevo, pintado a mão com detalhes em dourado. Marcada com selo vermelho, rara. Med. 33 cm alt")</f>
      </c>
      <c r="C78" s="4" t="inlineStr">
        <is>
          <t>Vendido</t>
        </is>
      </c>
      <c r="D78" s="4" t="inlineStr">
        <is>
          <t>2</t>
        </is>
      </c>
      <c r="E78" s="5" t="inlineStr">
        <is>
          <t>250,00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=HYPERLINK("https://leilaoonline.net/lote/detalhe/173996", "284")</f>
      </c>
      <c r="B79" s="4" t="s">
        <f>=HYPERLINK("https://leilaoonline.net/lote/detalhe/173996", " Candelabros, Ingleses, em cobre banho de prata, podem ser usados como castiçal, partes removíveis (46cm x 41cm)")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600,00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=HYPERLINK("https://leilaoonline.net/lote/detalhe/174001", "285")</f>
      </c>
      <c r="B80" s="4" t="s">
        <f>=HYPERLINK("https://leilaoonline.net/lote/detalhe/174001", " Vaso de porcelana chinesa, com peanha, vaso mede 36cm de diâmetro e 40cm de altura com a peanha, raro")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300,00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=HYPERLINK("https://leilaoonline.net/lote/detalhe/174003", "286")</f>
      </c>
      <c r="B81" s="4" t="s">
        <f>=HYPERLINK("https://leilaoonline.net/lote/detalhe/174003", " Jogo para bolo, importado gottingem ITALY, contendo um prato para servir (34,5cm), doze garfos em metal (15cm), uma espátula (24cm) e uma faca (22,5cm)")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70,00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=HYPERLINK("https://leilaoonline.net/lote/detalhe/173991", "287")</f>
      </c>
      <c r="B82" s="4" t="s">
        <f>=HYPERLINK("https://leilaoonline.net/lote/detalhe/173991", " Bandeja em metal Med. 58x32 cm.mais Saleiro e pimenteiro de metal prateado com cabos de madeira")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70,00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=HYPERLINK("https://leilaoonline.net/lote/detalhe/174004", "288")</f>
      </c>
      <c r="B83" s="4" t="s">
        <f>=HYPERLINK("https://leilaoonline.net/lote/detalhe/174004", " Medalha Hering 100 anos, 1980,   Relógio antigo cavalo em metal e   um enfeite em metal dourado")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50,00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=HYPERLINK("https://leilaoonline.net/lote/detalhe/173994", "289")</f>
      </c>
      <c r="B84" s="4" t="s">
        <f>=HYPERLINK("https://leilaoonline.net/lote/detalhe/173994", " Coleção com 4 Reloginhos de bolso")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100,00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=HYPERLINK("https://leilaoonline.net/lote/detalhe/174000", "290")</f>
      </c>
      <c r="B85" s="4" t="s">
        <f>=HYPERLINK("https://leilaoonline.net/lote/detalhe/174000", " Lote com: Talheres antigos déc. 70 - 24 peças, 01 Garrafa para Whisky em demi Cristal, 01 Concha espessurada a prata e 01 Porta cigarros de metal prateado")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80,00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=HYPERLINK("https://leilaoonline.net/lote/detalhe/173995", "291")</f>
      </c>
      <c r="B86" s="4" t="s">
        <f>=HYPERLINK("https://leilaoonline.net/lote/detalhe/173995", " Faqueiro Hércules com 123 peças")</f>
      </c>
      <c r="C86" s="4" t="inlineStr">
        <is>
          <t>Vendido</t>
        </is>
      </c>
      <c r="D86" s="4" t="inlineStr">
        <is>
          <t>1</t>
        </is>
      </c>
      <c r="E86" s="5" t="inlineStr">
        <is>
          <t>500,00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=HYPERLINK("https://leilaoonline.net/lote/detalhe/173992", "292")</f>
      </c>
      <c r="B87" s="4" t="s">
        <f>=HYPERLINK("https://leilaoonline.net/lote/detalhe/173992", " 14 pratos de sobremesa de louça importados inglesa")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200,00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=HYPERLINK("https://leilaoonline.net/lote/detalhe/173998", "293")</f>
      </c>
      <c r="B88" s="4" t="s">
        <f>=HYPERLINK("https://leilaoonline.net/lote/detalhe/173998", " Bandeja em metal, galeria vazada. Med. 45x17 cm")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50,00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=HYPERLINK("https://leilaoonline.net/lote/detalhe/174002", "294")</f>
      </c>
      <c r="B89" s="4" t="s">
        <f>=HYPERLINK("https://leilaoonline.net/lote/detalhe/174002", " Centro de mesa em madeira com pássaros em metal. Med. 12x30 cm")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200,00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=HYPERLINK("https://leilaoonline.net/lote/detalhe/174005", "295")</f>
      </c>
      <c r="B90" s="4" t="s">
        <f>=HYPERLINK("https://leilaoonline.net/lote/detalhe/174005", " Escultura em bronze o Faizão, 32 cm")</f>
      </c>
      <c r="C90" s="4" t="inlineStr">
        <is>
          <t>Não vendido</t>
        </is>
      </c>
      <c r="D90" s="4" t="inlineStr">
        <is>
          <t>1</t>
        </is>
      </c>
      <c r="E90" s="5" t="inlineStr">
        <is>
          <t>50,00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=HYPERLINK("https://leilaoonline.net/lote/detalhe/174082", "296")</f>
      </c>
      <c r="B91" s="4" t="s">
        <f>=HYPERLINK("https://leilaoonline.net/lote/detalhe/174082", " Saleiro e pimenteiro importado, perdiz - Gucci - Itália, aparentemente prata - comprimento 7cm, raro")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400,00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=HYPERLINK("https://leilaoonline.net/lote/detalhe/174073", "297")</f>
      </c>
      <c r="B92" s="4" t="s">
        <f>=HYPERLINK("https://leilaoonline.net/lote/detalhe/174073", " Conjunto chines, Séc XIX período " Tao Kuang ", ao gosto Família Rosa, 12 pratos para bolo, em porcelana esmaltada a mão, padrão Mandarim. Com selo vermelho. Med 16 cm")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200,00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=HYPERLINK("https://leilaoonline.net/lote/detalhe/174074", "298")</f>
      </c>
      <c r="B93" s="4" t="s">
        <f>=HYPERLINK("https://leilaoonline.net/lote/detalhe/174074", " Castiçais israelenses, em metal dourado, Med 19 cm")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50,00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=HYPERLINK("https://leilaoonline.net/lote/detalhe/174077", "299")</f>
      </c>
      <c r="B94" s="4" t="s">
        <f>=HYPERLINK("https://leilaoonline.net/lote/detalhe/174077", " Centro de mesa SATZUMA, chines, em porcelana, ao gosto policromado e realçada a ouro, 25x27 cm . Peça marcada ao fundo,   um cinzeiro chinês, 13x16 cm")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400,00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=HYPERLINK("https://leilaoonline.net/lote/detalhe/174075", "300")</f>
      </c>
      <c r="B95" s="4" t="s">
        <f>=HYPERLINK("https://leilaoonline.net/lote/detalhe/174075", " Bandeja, em metal espessurado à prata, 67x24x5 cm")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100,00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=HYPERLINK("https://leilaoonline.net/lote/detalhe/174087", "301")</f>
      </c>
      <c r="B96" s="4" t="s">
        <f>=HYPERLINK("https://leilaoonline.net/lote/detalhe/174087", " Potiche importado em porcelana oriental , paisagens orientais, marcado no fundo. Medidas: 39,5 cm de altura x 58 cm de circunferência.")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200,00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=HYPERLINK("https://leilaoonline.net/lote/detalhe/174081", "302")</f>
      </c>
      <c r="B97" s="4" t="s">
        <f>=HYPERLINK("https://leilaoonline.net/lote/detalhe/174081", " Faqueiro dourado, peças: 6 talhares de serviço, 12 colheres de chá, 5 colheres de sobremesa, 2 garfos de sobremesa, 9 garfos de mesa, 5 colheres de sopa e 5 facas de mesa. 44 peças")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200,00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=HYPERLINK("https://leilaoonline.net/lote/detalhe/174076", "303")</f>
      </c>
      <c r="B98" s="4" t="s">
        <f>=HYPERLINK("https://leilaoonline.net/lote/detalhe/174076", " Potiche de coleção, no estilo chines, em porcelana, antigo. Med 26x20 cm")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100,00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=HYPERLINK("https://leilaoonline.net/lote/detalhe/174090", "304")</f>
      </c>
      <c r="B99" s="4" t="s">
        <f>=HYPERLINK("https://leilaoonline.net/lote/detalhe/174090", " Estatua africana, pedra feita a mão, 13x18 cm. Antiga e rara. Obs: com discretíssimo bicado na calda")</f>
      </c>
      <c r="C99" s="4" t="inlineStr">
        <is>
          <t>Vendido</t>
        </is>
      </c>
      <c r="D99" s="4" t="inlineStr">
        <is>
          <t>1</t>
        </is>
      </c>
      <c r="E99" s="5" t="inlineStr">
        <is>
          <t>50,00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=HYPERLINK("https://leilaoonline.net/lote/detalhe/174091", "305")</f>
      </c>
      <c r="B100" s="4" t="s">
        <f>=HYPERLINK("https://leilaoonline.net/lote/detalhe/174091", " Colher importada, prata 90,   4 porta-ovos, em metal espessurado a prata, 13,5 X 4 cm.")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70,00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=HYPERLINK("https://leilaoonline.net/lote/detalhe/174088", "306")</f>
      </c>
      <c r="B101" s="4" t="s">
        <f>=HYPERLINK("https://leilaoonline.net/lote/detalhe/174088", " Carrinho de chá, madeira maciça, torneadas, prateleira, 2 gavetas, raro. Alt:80 cm; larg: 80 cm; prof: 41 cm")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300,00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=HYPERLINK("https://leilaoonline.net/lote/detalhe/174083", "307")</f>
      </c>
      <c r="B102" s="4" t="s">
        <f>=HYPERLINK("https://leilaoonline.net/lote/detalhe/174083", " Fruteira em madeira maciça. Alt: 90 cm; diam: 34 cm.")</f>
      </c>
      <c r="C102" s="4" t="inlineStr">
        <is>
          <t>Não vendido</t>
        </is>
      </c>
      <c r="D102" s="4" t="inlineStr">
        <is>
          <t>2</t>
        </is>
      </c>
      <c r="E102" s="5" t="inlineStr">
        <is>
          <t>150,00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=HYPERLINK("https://leilaoonline.net/lote/detalhe/174078", "308")</f>
      </c>
      <c r="B103" s="4" t="s">
        <f>=HYPERLINK("https://leilaoonline.net/lote/detalhe/174078", " Bandeja em metal espessurado a prata. Medidas: 62,5 cm de comprimento x 40 cm de largura. (Banho novo)   1 tabuleiro com banho de níquel, retangular, Medidas: 47 cm de comprimento x 4,2 cm de largura da galeria central x 7,5 cm de altura")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100,00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=HYPERLINK("https://leilaoonline.net/lote/detalhe/174093", "309")</f>
      </c>
      <c r="B104" s="4" t="s">
        <f>=HYPERLINK("https://leilaoonline.net/lote/detalhe/174093", " Jogo de talheres em metal espessurado, sem uso,   jogo de talheres, sem uso, em metal espessurado à prata, com 03 peças")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100,00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=HYPERLINK("https://leilaoonline.net/lote/detalhe/174068", "310")</f>
      </c>
      <c r="B105" s="4" t="s">
        <f>=HYPERLINK("https://leilaoonline.net/lote/detalhe/174068", " Jogo de chá e café em metal banhado a prata")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200,00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=HYPERLINK("https://leilaoonline.net/lote/detalhe/174070", "311")</f>
      </c>
      <c r="B106" s="4" t="s">
        <f>=HYPERLINK("https://leilaoonline.net/lote/detalhe/174070", " Tampas de garrafa, prata de lei 925, Peru e 1 tampa redonda de metal prateado")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100,00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=HYPERLINK("https://leilaoonline.net/lote/detalhe/174072", "312")</f>
      </c>
      <c r="B107" s="4" t="s">
        <f>=HYPERLINK("https://leilaoonline.net/lote/detalhe/174072", " Conjunto de Bebidas com Balde de gelo, apliques de metal e conjunto de serviço em prata 90 com dosador, pinça e misturador. Marca: BELINI")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100,00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=HYPERLINK("https://leilaoonline.net/lote/detalhe/174080", "313")</f>
      </c>
      <c r="B108" s="4" t="s">
        <f>=HYPERLINK("https://leilaoonline.net/lote/detalhe/174080", " Balança de precisão, importada Sartorius Werke, fabricado pela Gottingen por volta de 1930")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400,00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=HYPERLINK("https://leilaoonline.net/lote/detalhe/174085", "314")</f>
      </c>
      <c r="B109" s="4" t="s">
        <f>=HYPERLINK("https://leilaoonline.net/lote/detalhe/174085", " Escultura feminina, avaliada em R$5.000, em pó de marmore, 1,56m total. Escultura 1m, base: 56cm")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600,00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=HYPERLINK("https://leilaoonline.net/lote/detalhe/174086", "315")</f>
      </c>
      <c r="B110" s="4" t="s">
        <f>=HYPERLINK("https://leilaoonline.net/lote/detalhe/174086", " 2 pequenas salvas, em prata de lei")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100,00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=HYPERLINK("https://leilaoonline.net/lote/detalhe/174071", "316")</f>
      </c>
      <c r="B111" s="4" t="s">
        <f>=HYPERLINK("https://leilaoonline.net/lote/detalhe/174071", " Moldura em bronze, com furos de fixação, retangular. 80cm x 1,70m. (Sem espelho)")</f>
      </c>
      <c r="C111" s="4" t="inlineStr">
        <is>
          <t>Vendido</t>
        </is>
      </c>
      <c r="D111" s="4" t="inlineStr">
        <is>
          <t>1</t>
        </is>
      </c>
      <c r="E111" s="5" t="inlineStr">
        <is>
          <t>200,00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=HYPERLINK("https://leilaoonline.net/lote/detalhe/174092", "317")</f>
      </c>
      <c r="B112" s="4" t="s">
        <f>=HYPERLINK("https://leilaoonline.net/lote/detalhe/174092", " 5 taças para champagne, em cristal semi translúcido, altura 17 cm")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50,00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=HYPERLINK("https://leilaoonline.net/lote/detalhe/174089", "318")</f>
      </c>
      <c r="B113" s="4" t="s">
        <f>=HYPERLINK("https://leilaoonline.net/lote/detalhe/174089", " Bandeja produzida princípio do século XX, em metal prateado, medidas 51X23 cm")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50,00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=HYPERLINK("https://leilaoonline.net/lote/detalhe/174084", "319")</f>
      </c>
      <c r="B114" s="4" t="s">
        <f>=HYPERLINK("https://leilaoonline.net/lote/detalhe/174084", " Penteadeira Chipandelle, decada de 70, com banqueta estofada. 1,52 x 1,12 x 0,43 cm")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700,00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=HYPERLINK("https://leilaoonline.net/lote/detalhe/174094", "320")</f>
      </c>
      <c r="B115" s="4" t="s">
        <f>=HYPERLINK("https://leilaoonline.net/lote/detalhe/174094", " Prato Decorativo importado, p/ móvel ou parede, em porcelana inglesa, YORKSHIRE - SR STAFFORDSHIRE - ENGLAND")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70,00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=HYPERLINK("https://leilaoonline.net/lote/detalhe/174069", "321")</f>
      </c>
      <c r="B116" s="4" t="s">
        <f>=HYPERLINK("https://leilaoonline.net/lote/detalhe/174069", " Prato de coleção porcelana ALEMÃ, fio de ouro, 26cm diâmetro,   1 Prato recordação porcelana, diâmetro: 25cm")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80,00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=HYPERLINK("https://leilaoonline.net/lote/detalhe/174079", "322")</f>
      </c>
      <c r="B117" s="4" t="s">
        <f>=HYPERLINK("https://leilaoonline.net/lote/detalhe/174079", " Escultura feminina, em pó de marmore, avaliada em R$5.000. 1,52m total. Escultura 76cm e base 76cm")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700,00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=HYPERLINK("https://leilaoonline.net/lote/detalhe/174780", "323")</f>
      </c>
      <c r="B118" s="4" t="s">
        <f>=HYPERLINK("https://leilaoonline.net/lote/detalhe/174780", " Telefone antigo")</f>
      </c>
      <c r="C118" s="4" t="inlineStr">
        <is>
          <t>Vendido</t>
        </is>
      </c>
      <c r="D118" s="4" t="inlineStr">
        <is>
          <t>2</t>
        </is>
      </c>
      <c r="E118" s="5" t="inlineStr">
        <is>
          <t>250,00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=HYPERLINK("https://leilaoonline.net/lote/detalhe/174776", "324")</f>
      </c>
      <c r="B119" s="4" t="s">
        <f>=HYPERLINK("https://leilaoonline.net/lote/detalhe/174776", " Telefone antigo, feito em madeira carvalho, em excelente estado, peça que segura o fone faltando pedaço, 45 cm de altura")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200,00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=HYPERLINK("https://leilaoonline.net/lote/detalhe/174781", "325")</f>
      </c>
      <c r="B120" s="4" t="s">
        <f>=HYPERLINK("https://leilaoonline.net/lote/detalhe/174781", " Relógio Swatch Swiss, suíço, com horas de diversos países, original")</f>
      </c>
      <c r="C120" s="4" t="inlineStr">
        <is>
          <t>Vendido</t>
        </is>
      </c>
      <c r="D120" s="4" t="inlineStr">
        <is>
          <t>1</t>
        </is>
      </c>
      <c r="E120" s="5" t="inlineStr">
        <is>
          <t>70,00</t>
        </is>
      </c>
      <c r="F120" s="4" t="inlineStr">
        <is>
          <t>50.00</t>
        </is>
      </c>
    </row>
    <row collapsed="false" customFormat="false" customHeight="false" hidden="false" ht="12.1" outlineLevel="0" r="121">
      <c r="A121" s="5" t="s">
        <f>=HYPERLINK("https://leilaoonline.net/lote/detalhe/174774", "326")</f>
      </c>
      <c r="B121" s="4" t="s">
        <f>=HYPERLINK("https://leilaoonline.net/lote/detalhe/174774", " 08 esculturas indianas, de madeira.Tamanhos entre 6 cm / 8 cm")</f>
      </c>
      <c r="C121" s="4" t="inlineStr">
        <is>
          <t>Vendido</t>
        </is>
      </c>
      <c r="D121" s="4" t="inlineStr">
        <is>
          <t>1</t>
        </is>
      </c>
      <c r="E121" s="5" t="inlineStr">
        <is>
          <t>50,00</t>
        </is>
      </c>
      <c r="F121" s="4" t="inlineStr">
        <is>
          <t>50.00</t>
        </is>
      </c>
    </row>
    <row collapsed="false" customFormat="false" customHeight="false" hidden="false" ht="12.1" outlineLevel="0" r="122">
      <c r="A122" s="5" t="s">
        <f>=HYPERLINK("https://leilaoonline.net/lote/detalhe/174775", "327")</f>
      </c>
      <c r="B122" s="4" t="s">
        <f>=HYPERLINK("https://leilaoonline.net/lote/detalhe/174775", " Poncheira com concha e 12 xícaras")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200,00</t>
        </is>
      </c>
      <c r="F122" s="4" t="inlineStr">
        <is>
          <t>50.00</t>
        </is>
      </c>
    </row>
    <row collapsed="false" customFormat="false" customHeight="false" hidden="false" ht="12.1" outlineLevel="0" r="123">
      <c r="A123" s="5" t="s">
        <f>=HYPERLINK("https://leilaoonline.net/lote/detalhe/174784", "328")</f>
      </c>
      <c r="B123" s="4" t="s">
        <f>=HYPERLINK("https://leilaoonline.net/lote/detalhe/174784", " Jeep Fire Command Car, da T.N, importado do Japão, com a caixa original, muito bom estado de conservação, peça rara")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800,00</t>
        </is>
      </c>
      <c r="F123" s="4" t="inlineStr">
        <is>
          <t>50.00</t>
        </is>
      </c>
    </row>
    <row collapsed="false" customFormat="false" customHeight="false" hidden="false" ht="12.1" outlineLevel="0" r="124">
      <c r="A124" s="5" t="s">
        <f>=HYPERLINK("https://leilaoonline.net/lote/detalhe/174785", "329")</f>
      </c>
      <c r="B124" s="4" t="s">
        <f>=HYPERLINK("https://leilaoonline.net/lote/detalhe/174785", " 06 relógios diversos - sem garantia de funcionamento - necessita bateria")</f>
      </c>
      <c r="C124" s="4" t="inlineStr">
        <is>
          <t>Vendido</t>
        </is>
      </c>
      <c r="D124" s="4" t="inlineStr">
        <is>
          <t>1</t>
        </is>
      </c>
      <c r="E124" s="5" t="inlineStr">
        <is>
          <t>100,00</t>
        </is>
      </c>
      <c r="F124" s="4" t="inlineStr">
        <is>
          <t>50.00</t>
        </is>
      </c>
    </row>
    <row collapsed="false" customFormat="false" customHeight="false" hidden="false" ht="12.1" outlineLevel="0" r="125">
      <c r="A125" s="5" t="s">
        <f>=HYPERLINK("https://leilaoonline.net/lote/detalhe/174782", "330")</f>
      </c>
      <c r="B125" s="4" t="s">
        <f>=HYPERLINK("https://leilaoonline.net/lote/detalhe/174782", " Lote de relógios diversos - sem garantia de funcionamento - necessita bateria")</f>
      </c>
      <c r="C125" s="4" t="inlineStr">
        <is>
          <t>Vendido</t>
        </is>
      </c>
      <c r="D125" s="4" t="inlineStr">
        <is>
          <t>1</t>
        </is>
      </c>
      <c r="E125" s="5" t="inlineStr">
        <is>
          <t>100,00</t>
        </is>
      </c>
      <c r="F125" s="4" t="inlineStr">
        <is>
          <t>50.00</t>
        </is>
      </c>
    </row>
    <row collapsed="false" customFormat="false" customHeight="false" hidden="false" ht="12.1" outlineLevel="0" r="126">
      <c r="A126" s="5" t="s">
        <f>=HYPERLINK("https://leilaoonline.net/lote/detalhe/174777", "331")</f>
      </c>
      <c r="B126" s="4" t="s">
        <f>=HYPERLINK("https://leilaoonline.net/lote/detalhe/174777", " 06 relógios diversos - sem garantia de funcionamento - necessita bateria")</f>
      </c>
      <c r="C126" s="4" t="inlineStr">
        <is>
          <t>Vendido</t>
        </is>
      </c>
      <c r="D126" s="4" t="inlineStr">
        <is>
          <t>1</t>
        </is>
      </c>
      <c r="E126" s="5" t="inlineStr">
        <is>
          <t>100,00</t>
        </is>
      </c>
      <c r="F126" s="4" t="inlineStr">
        <is>
          <t>50.00</t>
        </is>
      </c>
    </row>
    <row collapsed="false" customFormat="false" customHeight="false" hidden="false" ht="12.1" outlineLevel="0" r="127">
      <c r="A127" s="5" t="s">
        <f>=HYPERLINK("https://leilaoonline.net/lote/detalhe/174778", "332")</f>
      </c>
      <c r="B127" s="4" t="s">
        <f>=HYPERLINK("https://leilaoonline.net/lote/detalhe/174778", " Luminaria e relógio de mesa, 14 cm x 19 cm. Imaginarium")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70,00</t>
        </is>
      </c>
      <c r="F127" s="4" t="inlineStr">
        <is>
          <t>50.00</t>
        </is>
      </c>
    </row>
    <row collapsed="false" customFormat="false" customHeight="false" hidden="false" ht="12.1" outlineLevel="0" r="128">
      <c r="A128" s="5" t="s">
        <f>=HYPERLINK("https://leilaoonline.net/lote/detalhe/174779", "333")</f>
      </c>
      <c r="B128" s="4" t="s">
        <f>=HYPERLINK("https://leilaoonline.net/lote/detalhe/174779", " Telefone raro, anos 70, em plástico cromado e mecanismo. Caixa de acrílico, medidas: 24 cm comp x 14,5 cm larg x 19 cm alt.")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100,00</t>
        </is>
      </c>
      <c r="F128" s="4" t="inlineStr">
        <is>
          <t>50.00</t>
        </is>
      </c>
    </row>
    <row collapsed="false" customFormat="false" customHeight="false" hidden="false" ht="12.1" outlineLevel="0" r="129">
      <c r="A129" s="5" t="s">
        <f>=HYPERLINK("https://leilaoonline.net/lote/detalhe/174783", "334")</f>
      </c>
      <c r="B129" s="4" t="s">
        <f>=HYPERLINK("https://leilaoonline.net/lote/detalhe/174783", " 06 taças Bohemia. Medidas 21 cm alt x 06 cm diâmetro, sem uso")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70,00</t>
        </is>
      </c>
      <c r="F129" s="4" t="inlineStr">
        <is>
          <t>50.00</t>
        </is>
      </c>
    </row>
    <row collapsed="false" customFormat="false" customHeight="false" hidden="false" ht="12.1" outlineLevel="0" r="130">
      <c r="A130" s="5" t="s">
        <f>=HYPERLINK("https://leilaoonline.net/lote/detalhe/174794", "335")</f>
      </c>
      <c r="B130" s="4" t="s">
        <f>=HYPERLINK("https://leilaoonline.net/lote/detalhe/174794", " Escultura elefante Africano, importado da Itália, em resina policromada, base de madeira. Medidas: 36 cm x 30 cm x 25 cm")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100,00</t>
        </is>
      </c>
      <c r="F130" s="4" t="inlineStr">
        <is>
          <t>50.00</t>
        </is>
      </c>
    </row>
    <row collapsed="false" customFormat="false" customHeight="false" hidden="false" ht="12.1" outlineLevel="0" r="131">
      <c r="A131" s="5" t="s">
        <f>=HYPERLINK("https://leilaoonline.net/lote/detalhe/174786", "336")</f>
      </c>
      <c r="B131" s="4" t="s">
        <f>=HYPERLINK("https://leilaoonline.net/lote/detalhe/174786", " Escultura magistrado. Alt: 11 cm, base de pedra forma de livro, em bronze maciço dim.: 2 cm x 9 cm x 12,5 cm")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80,00</t>
        </is>
      </c>
      <c r="F131" s="4" t="inlineStr">
        <is>
          <t>50.00</t>
        </is>
      </c>
    </row>
    <row collapsed="false" customFormat="false" customHeight="false" hidden="false" ht="12.1" outlineLevel="0" r="132">
      <c r="A132" s="5" t="s">
        <f>=HYPERLINK("https://leilaoonline.net/lote/detalhe/174795", "337")</f>
      </c>
      <c r="B132" s="4" t="s">
        <f>=HYPERLINK("https://leilaoonline.net/lote/detalhe/174795", " Escultura cavalo, importada da índia, bronze maciço, dim.: 14 cm x 18 cm")</f>
      </c>
      <c r="C132" s="4" t="inlineStr">
        <is>
          <t>Vendido</t>
        </is>
      </c>
      <c r="D132" s="4" t="inlineStr">
        <is>
          <t>2</t>
        </is>
      </c>
      <c r="E132" s="5" t="inlineStr">
        <is>
          <t>100,00</t>
        </is>
      </c>
      <c r="F132" s="4" t="inlineStr">
        <is>
          <t>50.00</t>
        </is>
      </c>
    </row>
    <row collapsed="false" customFormat="false" customHeight="false" hidden="false" ht="12.1" outlineLevel="0" r="133">
      <c r="A133" s="5" t="s">
        <f>=HYPERLINK("https://leilaoonline.net/lote/detalhe/174792", "338")</f>
      </c>
      <c r="B133" s="4" t="s">
        <f>=HYPERLINK("https://leilaoonline.net/lote/detalhe/174792", " Ferramenta da década de 80, importada de Taiwan, série L 250, em metais nobres, rara")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100,00</t>
        </is>
      </c>
      <c r="F133" s="4" t="inlineStr">
        <is>
          <t>50.00</t>
        </is>
      </c>
    </row>
    <row collapsed="false" customFormat="false" customHeight="false" hidden="false" ht="12.1" outlineLevel="0" r="134">
      <c r="A134" s="5" t="s">
        <f>=HYPERLINK("https://leilaoonline.net/lote/detalhe/174796", "339")</f>
      </c>
      <c r="B134" s="4" t="s">
        <f>=HYPERLINK("https://leilaoonline.net/lote/detalhe/174796", " Enfeite Jacaré taxidermia, muito bem conservado, 28 cm por 62 cm, raro")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300,00</t>
        </is>
      </c>
      <c r="F134" s="4" t="inlineStr">
        <is>
          <t>50.00</t>
        </is>
      </c>
    </row>
    <row collapsed="false" customFormat="false" customHeight="false" hidden="false" ht="12.1" outlineLevel="0" r="135">
      <c r="A135" s="5" t="s">
        <f>=HYPERLINK("https://leilaoonline.net/lote/detalhe/174790", "340")</f>
      </c>
      <c r="B135" s="4" t="s">
        <f>=HYPERLINK("https://leilaoonline.net/lote/detalhe/174790", " Conjunto oriental, em palha trançada e resinada, 23 porta copos (diam. 11 cm), 26 pratinhos (diam. 16 cm), 05 pratos quadrados (20 cm x 20 cm), 02 bandejas retangulares (35 cm x 30 cm). Total 56 peças")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150,00</t>
        </is>
      </c>
      <c r="F135" s="4" t="inlineStr">
        <is>
          <t>50.00</t>
        </is>
      </c>
    </row>
    <row collapsed="false" customFormat="false" customHeight="false" hidden="false" ht="12.1" outlineLevel="0" r="136">
      <c r="A136" s="5" t="s">
        <f>=HYPERLINK("https://leilaoonline.net/lote/detalhe/174788", "341")</f>
      </c>
      <c r="B136" s="4" t="s">
        <f>=HYPERLINK("https://leilaoonline.net/lote/detalhe/174788", " Coleção com 20 miniaturas de cavalos de corrida, década de 80, com jóqueis em chumbo, policromada, no estojo de madeira com divisórias. OBS: 02 miniaturas faltando uma perna")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200,00</t>
        </is>
      </c>
      <c r="F136" s="4" t="inlineStr">
        <is>
          <t>50.00</t>
        </is>
      </c>
    </row>
    <row collapsed="false" customFormat="false" customHeight="false" hidden="false" ht="12.1" outlineLevel="0" r="137">
      <c r="A137" s="5" t="s">
        <f>=HYPERLINK("https://leilaoonline.net/lote/detalhe/174793", "342")</f>
      </c>
      <c r="B137" s="4" t="s">
        <f>=HYPERLINK("https://leilaoonline.net/lote/detalhe/174793", " Cloisonné Oriental, pavão, com peanha original em madeira e estojo original. Em excelente estado.   02 esculturas de madeira elefantes. 20 cm e 10 cm")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100,00</t>
        </is>
      </c>
      <c r="F137" s="4" t="inlineStr">
        <is>
          <t>50.00</t>
        </is>
      </c>
    </row>
    <row collapsed="false" customFormat="false" customHeight="false" hidden="false" ht="12.1" outlineLevel="0" r="138">
      <c r="A138" s="5" t="s">
        <f>=HYPERLINK("https://leilaoonline.net/lote/detalhe/174789", "343")</f>
      </c>
      <c r="B138" s="4" t="s">
        <f>=HYPERLINK("https://leilaoonline.net/lote/detalhe/174789", " lhamas em bronze, 7 cm alt x 5 cm.   02 sinetas antigas, religiosa, maior comprimento: 9 cm")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50,00</t>
        </is>
      </c>
      <c r="F138" s="4" t="inlineStr">
        <is>
          <t>50.00</t>
        </is>
      </c>
    </row>
    <row collapsed="false" customFormat="false" customHeight="false" hidden="false" ht="12.1" outlineLevel="0" r="139">
      <c r="A139" s="5" t="s">
        <f>=HYPERLINK("https://leilaoonline.net/lote/detalhe/174787", "344")</f>
      </c>
      <c r="B139" s="4" t="s">
        <f>=HYPERLINK("https://leilaoonline.net/lote/detalhe/174787", " Placa tailandesa, importada, em madeira nobre patinada, esculpida e pintada a mão, entalhada, realçada a prata. Med 18 cm x 100 cm")</f>
      </c>
      <c r="C139" s="4" t="inlineStr">
        <is>
          <t>Vendido</t>
        </is>
      </c>
      <c r="D139" s="4" t="inlineStr">
        <is>
          <t>1</t>
        </is>
      </c>
      <c r="E139" s="5" t="inlineStr">
        <is>
          <t>100,00</t>
        </is>
      </c>
      <c r="F139" s="4" t="inlineStr">
        <is>
          <t>50.00</t>
        </is>
      </c>
    </row>
    <row collapsed="false" customFormat="false" customHeight="false" hidden="false" ht="12.1" outlineLevel="0" r="140">
      <c r="A140" s="5" t="s">
        <f>=HYPERLINK("https://leilaoonline.net/lote/detalhe/174791", "345")</f>
      </c>
      <c r="B140" s="4" t="s">
        <f>=HYPERLINK("https://leilaoonline.net/lote/detalhe/174791", " Escultura chinesas p/ restauro")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50,00</t>
        </is>
      </c>
      <c r="F140" s="4" t="inlineStr">
        <is>
          <t>50.00</t>
        </is>
      </c>
    </row>
    <row collapsed="false" customFormat="false" customHeight="false" hidden="false" ht="12.1" outlineLevel="0" r="141">
      <c r="A141" s="5" t="s">
        <f>=HYPERLINK("https://leilaoonline.net/lote/detalhe/175104", "346")</f>
      </c>
      <c r="B141" s="4" t="s">
        <f>=HYPERLINK("https://leilaoonline.net/lote/detalhe/175104", " Massageador relaxmedic, funciona perfeitamente 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80,00</t>
        </is>
      </c>
      <c r="F141" s="4" t="inlineStr">
        <is>
          <t>50.00</t>
        </is>
      </c>
    </row>
    <row collapsed="false" customFormat="false" customHeight="false" hidden="false" ht="12.1" outlineLevel="0" r="142">
      <c r="A142" s="5" t="s">
        <f>=HYPERLINK("https://leilaoonline.net/lote/detalhe/175116", "347")</f>
      </c>
      <c r="B142" s="4" t="s">
        <f>=HYPERLINK("https://leilaoonline.net/lote/detalhe/175116", " Máquina de costura antiga, manivela")</f>
      </c>
      <c r="C142" s="4" t="inlineStr">
        <is>
          <t>Vendido</t>
        </is>
      </c>
      <c r="D142" s="4" t="inlineStr">
        <is>
          <t>1</t>
        </is>
      </c>
      <c r="E142" s="5" t="inlineStr">
        <is>
          <t>100,00</t>
        </is>
      </c>
      <c r="F142" s="4" t="inlineStr">
        <is>
          <t>50.00</t>
        </is>
      </c>
    </row>
    <row collapsed="false" customFormat="false" customHeight="false" hidden="false" ht="12.1" outlineLevel="0" r="143">
      <c r="A143" s="5" t="s">
        <f>=HYPERLINK("https://leilaoonline.net/lote/detalhe/175109", "348")</f>
      </c>
      <c r="B143" s="4" t="s">
        <f>=HYPERLINK("https://leilaoonline.net/lote/detalhe/175109", " Taxidermia de gavião carcará, 50 cm de altura, 60 de comprimento, raro 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150,00</t>
        </is>
      </c>
      <c r="F143" s="4" t="inlineStr">
        <is>
          <t>50.00</t>
        </is>
      </c>
    </row>
    <row collapsed="false" customFormat="false" customHeight="false" hidden="false" ht="12.1" outlineLevel="0" r="144">
      <c r="A144" s="5" t="s">
        <f>=HYPERLINK("https://leilaoonline.net/lote/detalhe/175118", "349")</f>
      </c>
      <c r="B144" s="4" t="s">
        <f>=HYPERLINK("https://leilaoonline.net/lote/detalhe/175118", " Estante / porta bibelô em madeira maciça, feita em 1970, medindo 222 cm x 91 cm x 52 cm")</f>
      </c>
      <c r="C144" s="4" t="inlineStr">
        <is>
          <t>Vendido</t>
        </is>
      </c>
      <c r="D144" s="4" t="inlineStr">
        <is>
          <t>1</t>
        </is>
      </c>
      <c r="E144" s="5" t="inlineStr">
        <is>
          <t>300,00</t>
        </is>
      </c>
      <c r="F144" s="4" t="inlineStr">
        <is>
          <t>50.00</t>
        </is>
      </c>
    </row>
    <row collapsed="false" customFormat="false" customHeight="false" hidden="false" ht="12.1" outlineLevel="0" r="145">
      <c r="A145" s="5" t="s">
        <f>=HYPERLINK("https://leilaoonline.net/lote/detalhe/175117", "350")</f>
      </c>
      <c r="B145" s="4" t="s">
        <f>=HYPERLINK("https://leilaoonline.net/lote/detalhe/175117", " Galheteiro em madeira e porcelana, com talheres, medida: 15 cm /24 cm")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50,00</t>
        </is>
      </c>
      <c r="F145" s="4" t="inlineStr">
        <is>
          <t>50.00</t>
        </is>
      </c>
    </row>
    <row collapsed="false" customFormat="false" customHeight="false" hidden="false" ht="12.1" outlineLevel="0" r="146">
      <c r="A146" s="5" t="s">
        <f>=HYPERLINK("https://leilaoonline.net/lote/detalhe/175113", "351")</f>
      </c>
      <c r="B146" s="4" t="s">
        <f>=HYPERLINK("https://leilaoonline.net/lote/detalhe/175113", " Coleção de 05 esculturas em resina. aves importadas da Itália")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300,00</t>
        </is>
      </c>
      <c r="F146" s="4" t="inlineStr">
        <is>
          <t>50.00</t>
        </is>
      </c>
    </row>
    <row collapsed="false" customFormat="false" customHeight="false" hidden="false" ht="12.1" outlineLevel="0" r="147">
      <c r="A147" s="5" t="s">
        <f>=HYPERLINK("https://leilaoonline.net/lote/detalhe/175111", "352")</f>
      </c>
      <c r="B147" s="4" t="s">
        <f>=HYPERLINK("https://leilaoonline.net/lote/detalhe/175111", " Relógio De Cordas 75 cm de altura")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150,00</t>
        </is>
      </c>
      <c r="F147" s="4" t="inlineStr">
        <is>
          <t>50.00</t>
        </is>
      </c>
    </row>
    <row collapsed="false" customFormat="false" customHeight="false" hidden="false" ht="12.1" outlineLevel="0" r="148">
      <c r="A148" s="5" t="s">
        <f>=HYPERLINK("https://leilaoonline.net/lote/detalhe/175106", "353")</f>
      </c>
      <c r="B148" s="4" t="s">
        <f>=HYPERLINK("https://leilaoonline.net/lote/detalhe/175106", " Vaso em metal nobre, laqueado, ouro velho, avaliado 2 mil reais. Tamanho:188 cm altura, raro")</f>
      </c>
      <c r="C148" s="4" t="inlineStr">
        <is>
          <t>Não vendido</t>
        </is>
      </c>
      <c r="D148" s="4" t="inlineStr">
        <is>
          <t>5</t>
        </is>
      </c>
      <c r="E148" s="5" t="inlineStr">
        <is>
          <t>500,00</t>
        </is>
      </c>
      <c r="F148" s="4" t="inlineStr">
        <is>
          <t>50.00</t>
        </is>
      </c>
    </row>
    <row collapsed="false" customFormat="false" customHeight="false" hidden="false" ht="12.1" outlineLevel="0" r="149">
      <c r="A149" s="5" t="s">
        <f>=HYPERLINK("https://leilaoonline.net/lote/detalhe/175114", "354")</f>
      </c>
      <c r="B149" s="4" t="s">
        <f>=HYPERLINK("https://leilaoonline.net/lote/detalhe/175114", " Jogo para café 13 peças, metal dourado,   porta caixa de fosforo, samurai de metal")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100,00</t>
        </is>
      </c>
      <c r="F149" s="4" t="inlineStr">
        <is>
          <t>50.00</t>
        </is>
      </c>
    </row>
    <row collapsed="false" customFormat="false" customHeight="false" hidden="false" ht="12.1" outlineLevel="0" r="150">
      <c r="A150" s="5" t="s">
        <f>=HYPERLINK("https://leilaoonline.net/lote/detalhe/175123", "355")</f>
      </c>
      <c r="B150" s="4" t="s">
        <f>=HYPERLINK("https://leilaoonline.net/lote/detalhe/175123", " Relógio de mesa em metal, francês, Século XIX. Avaliado em 5 mil reais, (aparente banhado). Medida: 45 cm de altura x 15 cm de profundidade x 50 cm largura; relógio completo com pêndulo, máquina e chave")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1.500,00</t>
        </is>
      </c>
      <c r="F150" s="4" t="inlineStr">
        <is>
          <t>50.00</t>
        </is>
      </c>
    </row>
    <row collapsed="false" customFormat="false" customHeight="false" hidden="false" ht="12.1" outlineLevel="0" r="151">
      <c r="A151" s="5" t="s">
        <f>=HYPERLINK("https://leilaoonline.net/lote/detalhe/175129", "356")</f>
      </c>
      <c r="B151" s="4" t="s">
        <f>=HYPERLINK("https://leilaoonline.net/lote/detalhe/175129", " 02 minis esculturas da África, em marfim, representando touro e tigre. 33 mm x 35 mm x 28 mm")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70,00</t>
        </is>
      </c>
      <c r="F151" s="4" t="inlineStr">
        <is>
          <t>50.00</t>
        </is>
      </c>
    </row>
    <row collapsed="false" customFormat="false" customHeight="false" hidden="false" ht="12.1" outlineLevel="0" r="152">
      <c r="A152" s="5" t="s">
        <f>=HYPERLINK("https://leilaoonline.net/lote/detalhe/175108", "357")</f>
      </c>
      <c r="B152" s="4" t="s">
        <f>=HYPERLINK("https://leilaoonline.net/lote/detalhe/175108", " Carruagem, abóbora grande. Cinderela, década de 80, em madeira com cortinas, rara, muito bem conservada")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300,00</t>
        </is>
      </c>
      <c r="F152" s="4" t="inlineStr">
        <is>
          <t>50.00</t>
        </is>
      </c>
    </row>
    <row collapsed="false" customFormat="false" customHeight="false" hidden="false" ht="12.1" outlineLevel="0" r="153">
      <c r="A153" s="5" t="s">
        <f>=HYPERLINK("https://leilaoonline.net/lote/detalhe/175115", "358")</f>
      </c>
      <c r="B153" s="4" t="s">
        <f>=HYPERLINK("https://leilaoonline.net/lote/detalhe/175115", " Anfora de porcelana, importada oriental, 29 cm x 8,5 cm x 33 cm de altura")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300,00</t>
        </is>
      </c>
      <c r="F153" s="4" t="inlineStr">
        <is>
          <t>50.00</t>
        </is>
      </c>
    </row>
    <row collapsed="false" customFormat="false" customHeight="false" hidden="false" ht="12.1" outlineLevel="0" r="154">
      <c r="A154" s="5" t="s">
        <f>=HYPERLINK("https://leilaoonline.net/lote/detalhe/175105", "359")</f>
      </c>
      <c r="B154" s="4" t="s">
        <f>=HYPERLINK("https://leilaoonline.net/lote/detalhe/175105", " Relógio de mesa ,Westclox, em Jacarandá, 20 cm x 18 cm, não funciona")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100,00</t>
        </is>
      </c>
      <c r="F154" s="4" t="inlineStr">
        <is>
          <t>50.00</t>
        </is>
      </c>
    </row>
    <row collapsed="false" customFormat="false" customHeight="false" hidden="false" ht="12.1" outlineLevel="0" r="155">
      <c r="A155" s="5" t="s">
        <f>=HYPERLINK("https://leilaoonline.net/lote/detalhe/175110", "360")</f>
      </c>
      <c r="B155" s="4" t="s">
        <f>=HYPERLINK("https://leilaoonline.net/lote/detalhe/175110", " Carrinho para bebida, em madeira nobre. 84 cm x 87 cm x 53 cm")</f>
      </c>
      <c r="C155" s="4" t="inlineStr">
        <is>
          <t>Vendido</t>
        </is>
      </c>
      <c r="D155" s="4" t="inlineStr">
        <is>
          <t>1</t>
        </is>
      </c>
      <c r="E155" s="5" t="inlineStr">
        <is>
          <t>200,00</t>
        </is>
      </c>
      <c r="F155" s="4" t="inlineStr">
        <is>
          <t>50.00</t>
        </is>
      </c>
    </row>
    <row collapsed="false" customFormat="false" customHeight="false" hidden="false" ht="12.1" outlineLevel="0" r="156">
      <c r="A156" s="5" t="s">
        <f>=HYPERLINK("https://leilaoonline.net/lote/detalhe/175107", "361")</f>
      </c>
      <c r="B156" s="4" t="s">
        <f>=HYPERLINK("https://leilaoonline.net/lote/detalhe/175107", " Coleção com 28 miniaturas de cavalos de corrida, década de 80, com jóqueis em chumbo, policromada")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200,00</t>
        </is>
      </c>
      <c r="F156" s="4" t="inlineStr">
        <is>
          <t>50.00</t>
        </is>
      </c>
    </row>
    <row collapsed="false" customFormat="false" customHeight="false" hidden="false" ht="12.1" outlineLevel="0" r="157">
      <c r="A157" s="5" t="s">
        <f>=HYPERLINK("https://leilaoonline.net/lote/detalhe/175126", "362")</f>
      </c>
      <c r="B157" s="4" t="s">
        <f>=HYPERLINK("https://leilaoonline.net/lote/detalhe/175126", " Espada importada do Japão, em aço inoxidável, 78 cm")</f>
      </c>
      <c r="C157" s="4" t="inlineStr">
        <is>
          <t>Vendido</t>
        </is>
      </c>
      <c r="D157" s="4" t="inlineStr">
        <is>
          <t>2</t>
        </is>
      </c>
      <c r="E157" s="5" t="inlineStr">
        <is>
          <t>300,00</t>
        </is>
      </c>
      <c r="F157" s="4" t="inlineStr">
        <is>
          <t>50.00</t>
        </is>
      </c>
    </row>
    <row collapsed="false" customFormat="false" customHeight="false" hidden="false" ht="12.1" outlineLevel="0" r="158">
      <c r="A158" s="5" t="s">
        <f>=HYPERLINK("https://leilaoonline.net/lote/detalhe/175124", "363")</f>
      </c>
      <c r="B158" s="4" t="s">
        <f>=HYPERLINK("https://leilaoonline.net/lote/detalhe/175124", " Conjunto em faiança, decada de 80")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50,00</t>
        </is>
      </c>
      <c r="F158" s="4" t="inlineStr">
        <is>
          <t>50.00</t>
        </is>
      </c>
    </row>
    <row collapsed="false" customFormat="false" customHeight="false" hidden="false" ht="12.1" outlineLevel="0" r="159">
      <c r="A159" s="5" t="s">
        <f>=HYPERLINK("https://leilaoonline.net/lote/detalhe/175128", "364")</f>
      </c>
      <c r="B159" s="4" t="s">
        <f>=HYPERLINK("https://leilaoonline.net/lote/detalhe/175128", " 02 Tankards, circa de 1940, raras")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50,00</t>
        </is>
      </c>
      <c r="F159" s="4" t="inlineStr">
        <is>
          <t>50.00</t>
        </is>
      </c>
    </row>
    <row collapsed="false" customFormat="false" customHeight="false" hidden="false" ht="12.1" outlineLevel="0" r="160">
      <c r="A160" s="5" t="s">
        <f>=HYPERLINK("https://leilaoonline.net/lote/detalhe/175125", "365")</f>
      </c>
      <c r="B160" s="4" t="s">
        <f>=HYPERLINK("https://leilaoonline.net/lote/detalhe/175125", " Relógio de mesa italiano, patinado a ouro. Med 70 cm x 33 cm x18 cm")</f>
      </c>
      <c r="C160" s="4" t="inlineStr">
        <is>
          <t>Vendido</t>
        </is>
      </c>
      <c r="D160" s="4" t="inlineStr">
        <is>
          <t>3</t>
        </is>
      </c>
      <c r="E160" s="5" t="inlineStr">
        <is>
          <t>200,00</t>
        </is>
      </c>
      <c r="F160" s="4" t="inlineStr">
        <is>
          <t>50.00</t>
        </is>
      </c>
    </row>
    <row collapsed="false" customFormat="false" customHeight="false" hidden="false" ht="12.1" outlineLevel="0" r="161">
      <c r="A161" s="5" t="s">
        <f>=HYPERLINK("https://leilaoonline.net/lote/detalhe/175121", "366")</f>
      </c>
      <c r="B161" s="4" t="s">
        <f>=HYPERLINK("https://leilaoonline.net/lote/detalhe/175121", " 02 bandejas em metal espessurado à prata, 52 cm, bandeja avarandada. 32 cm")</f>
      </c>
      <c r="C161" s="4" t="inlineStr">
        <is>
          <t>Vendido</t>
        </is>
      </c>
      <c r="D161" s="4" t="inlineStr">
        <is>
          <t>1</t>
        </is>
      </c>
      <c r="E161" s="5" t="inlineStr">
        <is>
          <t>50,00</t>
        </is>
      </c>
      <c r="F161" s="4" t="inlineStr">
        <is>
          <t>50.00</t>
        </is>
      </c>
    </row>
    <row collapsed="false" customFormat="false" customHeight="false" hidden="false" ht="12.1" outlineLevel="0" r="162">
      <c r="A162" s="5" t="s">
        <f>=HYPERLINK("https://leilaoonline.net/lote/detalhe/175122", "367")</f>
      </c>
      <c r="B162" s="4" t="s">
        <f>=HYPERLINK("https://leilaoonline.net/lote/detalhe/175122", " Buffet aparador, década de 1930, manuelino, (um pé solto, só apenas parafusar, parte de cima solta, falta apenas um.pino). Altura 123 cm comprimento, 137 cm x 62 cm largura")</f>
      </c>
      <c r="C162" s="4" t="inlineStr">
        <is>
          <t>Não vendido</t>
        </is>
      </c>
      <c r="D162" s="4" t="inlineStr">
        <is>
          <t>2</t>
        </is>
      </c>
      <c r="E162" s="5" t="inlineStr">
        <is>
          <t>350,00</t>
        </is>
      </c>
      <c r="F162" s="4" t="inlineStr">
        <is>
          <t>50.00</t>
        </is>
      </c>
    </row>
    <row collapsed="false" customFormat="false" customHeight="false" hidden="false" ht="12.1" outlineLevel="0" r="163">
      <c r="A163" s="5" t="s">
        <f>=HYPERLINK("https://leilaoonline.net/lote/detalhe/175120", "368")</f>
      </c>
      <c r="B163" s="4" t="s">
        <f>=HYPERLINK("https://leilaoonline.net/lote/detalhe/175120", " Mesa da década de 1930/40, manuelino, tampo retangular com tábua para extensão de comprimento. Altura 84 cm, comprimento 190 cm, largura 119 cm")</f>
      </c>
      <c r="C163" s="4" t="inlineStr">
        <is>
          <t>Vendido</t>
        </is>
      </c>
      <c r="D163" s="4" t="inlineStr">
        <is>
          <t>1</t>
        </is>
      </c>
      <c r="E163" s="5" t="inlineStr">
        <is>
          <t>400,00</t>
        </is>
      </c>
      <c r="F163" s="4" t="inlineStr">
        <is>
          <t>50.00</t>
        </is>
      </c>
    </row>
    <row collapsed="false" customFormat="false" customHeight="false" hidden="false" ht="12.1" outlineLevel="0" r="164">
      <c r="A164" s="5" t="s">
        <f>=HYPERLINK("https://leilaoonline.net/lote/detalhe/175127", "369")</f>
      </c>
      <c r="B164" s="4" t="s">
        <f>=HYPERLINK("https://leilaoonline.net/lote/detalhe/175127", " Bandeja espessurado à prata, com espelho 38 cm, espelho com marcas do tempo")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50,00</t>
        </is>
      </c>
      <c r="F164" s="4" t="inlineStr">
        <is>
          <t>50.00</t>
        </is>
      </c>
    </row>
    <row collapsed="false" customFormat="false" customHeight="false" hidden="false" ht="12.1" outlineLevel="0" r="165">
      <c r="A165" s="5" t="s">
        <f>=HYPERLINK("https://leilaoonline.net/lote/detalhe/175119", "370")</f>
      </c>
      <c r="B165" s="4" t="s">
        <f>=HYPERLINK("https://leilaoonline.net/lote/detalhe/175119", " Faqueiro Hércules com 58 peças")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250,00</t>
        </is>
      </c>
      <c r="F165" s="4" t="inlineStr">
        <is>
          <t>50.00</t>
        </is>
      </c>
    </row>
    <row collapsed="false" customFormat="false" customHeight="false" hidden="false" ht="12.1" outlineLevel="0" r="166">
      <c r="A166" s="5" t="s">
        <f>=HYPERLINK("https://leilaoonline.net/lote/detalhe/175112", "371")</f>
      </c>
      <c r="B166" s="4" t="s">
        <f>=HYPERLINK("https://leilaoonline.net/lote/detalhe/175112", " Poncheira lapidada à mão, 12 canecas, poncheira e concha. Alt. 26 cm")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250,00</t>
        </is>
      </c>
      <c r="F166" s="4" t="inlineStr">
        <is>
          <t>50.00</t>
        </is>
      </c>
    </row>
    <row collapsed="false" customFormat="false" customHeight="false" hidden="false" ht="12.1" outlineLevel="0" r="167">
      <c r="A167" s="5" t="s">
        <f>=HYPERLINK("https://leilaoonline.net/lote/detalhe/175132", "372")</f>
      </c>
      <c r="B167" s="4" t="s">
        <f>=HYPERLINK("https://leilaoonline.net/lote/detalhe/175132", " Mesa manuelino, madeira nobre com 4 cadeiras")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800,00</t>
        </is>
      </c>
      <c r="F167" s="4" t="inlineStr">
        <is>
          <t>50.00</t>
        </is>
      </c>
    </row>
    <row collapsed="false" customFormat="false" customHeight="false" hidden="false" ht="12.1" outlineLevel="0" r="168">
      <c r="A168" s="5" t="s">
        <f>=HYPERLINK("https://leilaoonline.net/lote/detalhe/175131", "373")</f>
      </c>
      <c r="B168" s="4" t="s">
        <f>=HYPERLINK("https://leilaoonline.net/lote/detalhe/175131", " Chifre de cervo suíço, em resina com brazão em madeira. (30 cm de altura)")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200,00</t>
        </is>
      </c>
      <c r="F168" s="4" t="inlineStr">
        <is>
          <t>50.00</t>
        </is>
      </c>
    </row>
    <row collapsed="false" customFormat="false" customHeight="false" hidden="false" ht="12.1" outlineLevel="0" r="169">
      <c r="A169" s="5" t="s">
        <f>=HYPERLINK("https://leilaoonline.net/lote/detalhe/175130", "374")</f>
      </c>
      <c r="B169" s="4" t="s">
        <f>=HYPERLINK("https://leilaoonline.net/lote/detalhe/175130", " Aparador com espelho, em bronze, 17 cm x 55 cm x 16 cm, 60 cm x 45 cm")</f>
      </c>
      <c r="C169" s="4" t="inlineStr">
        <is>
          <t>Vendido</t>
        </is>
      </c>
      <c r="D169" s="4" t="inlineStr">
        <is>
          <t>1</t>
        </is>
      </c>
      <c r="E169" s="5" t="inlineStr">
        <is>
          <t>200,00</t>
        </is>
      </c>
      <c r="F169" s="4" t="inlineStr">
        <is>
          <t>50.00</t>
        </is>
      </c>
    </row>
    <row collapsed="false" customFormat="false" customHeight="false" hidden="false" ht="12.1" outlineLevel="0" r="170">
      <c r="A170" s="5" t="s">
        <f>=HYPERLINK("https://leilaoonline.net/lote/detalhe/175134", "375")</f>
      </c>
      <c r="B170" s="4" t="s">
        <f>=HYPERLINK("https://leilaoonline.net/lote/detalhe/175134", " Escultura importada, tartaruga, madeira nobre. Aproximadamente 90 cm de altura")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1.000,00</t>
        </is>
      </c>
      <c r="F170" s="4" t="inlineStr">
        <is>
          <t>50.00</t>
        </is>
      </c>
    </row>
    <row collapsed="false" customFormat="false" customHeight="false" hidden="false" ht="12.1" outlineLevel="0" r="171">
      <c r="A171" s="5" t="s">
        <f>=HYPERLINK("https://leilaoonline.net/lote/detalhe/175133", "376")</f>
      </c>
      <c r="B171" s="4" t="s">
        <f>=HYPERLINK("https://leilaoonline.net/lote/detalhe/175133", " Fogão elétrico cooktop, Top Chef Basic, preto, funcionando perfeitamente")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120,00</t>
        </is>
      </c>
      <c r="F171" s="4" t="inlineStr">
        <is>
          <t>50.00</t>
        </is>
      </c>
    </row>
    <row collapsed="false" customFormat="false" customHeight="false" hidden="false" ht="12.1" outlineLevel="0" r="172">
      <c r="A172" s="5" t="s">
        <f>=HYPERLINK("https://leilaoonline.net/lote/detalhe/175394", "377")</f>
      </c>
      <c r="B172" s="4" t="s">
        <f>=HYPERLINK("https://leilaoonline.net/lote/detalhe/175394", " Coleção livros Great Books of the Western World, 48 volumes")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400,00</t>
        </is>
      </c>
      <c r="F172" s="4" t="inlineStr">
        <is>
          <t>50.00</t>
        </is>
      </c>
    </row>
    <row collapsed="false" customFormat="false" customHeight="false" hidden="false" ht="12.1" outlineLevel="0" r="173">
      <c r="A173" s="5" t="s">
        <f>=HYPERLINK("https://leilaoonline.net/lote/detalhe/175399", "378")</f>
      </c>
      <c r="B173" s="4" t="s">
        <f>=HYPERLINK("https://leilaoonline.net/lote/detalhe/175399", " Coleção livros Círculo do livro, com 530 livros raros")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1.500,00</t>
        </is>
      </c>
      <c r="F173" s="4" t="inlineStr">
        <is>
          <t>50.00</t>
        </is>
      </c>
    </row>
    <row collapsed="false" customFormat="false" customHeight="false" hidden="false" ht="12.1" outlineLevel="0" r="174">
      <c r="A174" s="5" t="s">
        <f>=HYPERLINK("https://leilaoonline.net/lote/detalhe/175398", "379")</f>
      </c>
      <c r="B174" s="4" t="s">
        <f>=HYPERLINK("https://leilaoonline.net/lote/detalhe/175398", " Coleção 70 ª Aniversário Da Segunda Guerra Mundial, Completa com livros e dvds")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300,00</t>
        </is>
      </c>
      <c r="F174" s="4" t="inlineStr">
        <is>
          <t>50.00</t>
        </is>
      </c>
    </row>
    <row collapsed="false" customFormat="false" customHeight="false" hidden="false" ht="12.1" outlineLevel="0" r="175">
      <c r="A175" s="5" t="s">
        <f>=HYPERLINK("https://leilaoonline.net/lote/detalhe/175397", "380")</f>
      </c>
      <c r="B175" s="4" t="s">
        <f>=HYPERLINK("https://leilaoonline.net/lote/detalhe/175397", " Coleção com 360 cards de Basquete (NBA) e 72 cards Marvel, Homem Aranha entre outros, raro")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100,00</t>
        </is>
      </c>
      <c r="F175" s="4" t="inlineStr">
        <is>
          <t>50.00</t>
        </is>
      </c>
    </row>
    <row collapsed="false" customFormat="false" customHeight="false" hidden="false" ht="12.1" outlineLevel="0" r="176">
      <c r="A176" s="5" t="s">
        <f>=HYPERLINK("https://leilaoonline.net/lote/detalhe/175405", "381")</f>
      </c>
      <c r="B176" s="4" t="s">
        <f>=HYPERLINK("https://leilaoonline.net/lote/detalhe/175405", " Coleção com mais de 400 cards do Campeonato de Futebol Italiano")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100,00</t>
        </is>
      </c>
      <c r="F176" s="4" t="inlineStr">
        <is>
          <t>50.00</t>
        </is>
      </c>
    </row>
    <row collapsed="false" customFormat="false" customHeight="false" hidden="false" ht="12.1" outlineLevel="0" r="177">
      <c r="A177" s="5" t="s">
        <f>=HYPERLINK("https://leilaoonline.net/lote/detalhe/175401", "382")</f>
      </c>
      <c r="B177" s="4" t="s">
        <f>=HYPERLINK("https://leilaoonline.net/lote/detalhe/175401", " Livros coletânea Das Leis De Comércio Exterior, 34 volumes")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100,00</t>
        </is>
      </c>
      <c r="F177" s="4" t="inlineStr">
        <is>
          <t>50.00</t>
        </is>
      </c>
    </row>
    <row collapsed="false" customFormat="false" customHeight="false" hidden="false" ht="12.1" outlineLevel="0" r="178">
      <c r="A178" s="5" t="s">
        <f>=HYPERLINK("https://leilaoonline.net/lote/detalhe/175400", "383")</f>
      </c>
      <c r="B178" s="4" t="s">
        <f>=HYPERLINK("https://leilaoonline.net/lote/detalhe/175400", " 232 forminhas para empadas, salgados e doces, em alumínio de diversos modelos e tamanhos")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100,00</t>
        </is>
      </c>
      <c r="F178" s="4" t="inlineStr">
        <is>
          <t>50.00</t>
        </is>
      </c>
    </row>
    <row collapsed="false" customFormat="false" customHeight="false" hidden="false" ht="12.1" outlineLevel="0" r="179">
      <c r="A179" s="5" t="s">
        <f>=HYPERLINK("https://leilaoonline.net/lote/detalhe/175396", "384")</f>
      </c>
      <c r="B179" s="4" t="s">
        <f>=HYPERLINK("https://leilaoonline.net/lote/detalhe/175396", " Relógio de parede Tagus Sincro - Elétrico, funcionando, caixa em metal bem conservada, vidro bombe, mede 36 cm de diâmetro x 7,5 cm de profundidade")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50,00</t>
        </is>
      </c>
      <c r="F179" s="4" t="inlineStr">
        <is>
          <t>50.00</t>
        </is>
      </c>
    </row>
    <row collapsed="false" customFormat="false" customHeight="false" hidden="false" ht="12.1" outlineLevel="0" r="180">
      <c r="A180" s="5" t="s">
        <f>=HYPERLINK("https://leilaoonline.net/lote/detalhe/175395", "385")</f>
      </c>
      <c r="B180" s="4" t="s">
        <f>=HYPERLINK("https://leilaoonline.net/lote/detalhe/175395", " Espelho antigo")</f>
      </c>
      <c r="C180" s="4" t="inlineStr">
        <is>
          <t>Não vendido</t>
        </is>
      </c>
      <c r="D180" s="4" t="inlineStr">
        <is>
          <t>1</t>
        </is>
      </c>
      <c r="E180" s="5" t="inlineStr">
        <is>
          <t>50,00</t>
        </is>
      </c>
      <c r="F180" s="4" t="inlineStr">
        <is>
          <t>50.00</t>
        </is>
      </c>
    </row>
    <row collapsed="false" customFormat="false" customHeight="false" hidden="false" ht="12.1" outlineLevel="0" r="181">
      <c r="A181" s="5" t="s">
        <f>=HYPERLINK("https://leilaoonline.net/lote/detalhe/175404", "386")</f>
      </c>
      <c r="B181" s="4" t="s">
        <f>=HYPERLINK("https://leilaoonline.net/lote/detalhe/175404", " Massageador, funciona perfeitamente, porém um lado precisa manutenção")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50,00</t>
        </is>
      </c>
      <c r="F181" s="4" t="inlineStr">
        <is>
          <t>50.00</t>
        </is>
      </c>
    </row>
    <row collapsed="false" customFormat="false" customHeight="false" hidden="false" ht="12.1" outlineLevel="0" r="182">
      <c r="A182" s="5" t="s">
        <f>=HYPERLINK("https://leilaoonline.net/lote/detalhe/175402", "387")</f>
      </c>
      <c r="B182" s="4" t="s">
        <f>=HYPERLINK("https://leilaoonline.net/lote/detalhe/175402", " 02 Tapetes elegance plus, tabacow, 0,50 cm X 0,90 cm 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150,00</t>
        </is>
      </c>
      <c r="F182" s="4" t="inlineStr">
        <is>
          <t>50.00</t>
        </is>
      </c>
    </row>
    <row collapsed="false" customFormat="false" customHeight="false" hidden="false" ht="12.1" outlineLevel="0" r="183">
      <c r="A183" s="5" t="s">
        <f>=HYPERLINK("https://leilaoonline.net/lote/detalhe/175406", "388")</f>
      </c>
      <c r="B183" s="4" t="s">
        <f>=HYPERLINK("https://leilaoonline.net/lote/detalhe/175406", " Câmera IP Pantilt wifi PSP Services, câmera de vigilância, pode ser controlada por app")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80,00</t>
        </is>
      </c>
      <c r="F183" s="4" t="inlineStr">
        <is>
          <t>50.00</t>
        </is>
      </c>
    </row>
    <row collapsed="false" customFormat="false" customHeight="false" hidden="false" ht="12.1" outlineLevel="0" r="184">
      <c r="A184" s="5" t="s">
        <f>=HYPERLINK("https://leilaoonline.net/lote/detalhe/175403", "389")</f>
      </c>
      <c r="B184" s="4" t="s">
        <f>=HYPERLINK("https://leilaoonline.net/lote/detalhe/175403", " 02 instrumentos EDITORA SALVAT - Mini Contra baixo e Mini Viola da gamba, coleção publicada pela editora Salvat")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50,00</t>
        </is>
      </c>
      <c r="F184" s="4" t="inlineStr">
        <is>
          <t>50.00</t>
        </is>
      </c>
    </row>
    <row collapsed="false" customFormat="false" customHeight="false" hidden="false" ht="12.1" outlineLevel="0" r="185">
      <c r="A185" s="5" t="s">
        <f>=HYPERLINK("https://leilaoonline.net/lote/detalhe/176320", "390")</f>
      </c>
      <c r="B185" s="4" t="s">
        <f>=HYPERLINK("https://leilaoonline.net/lote/detalhe/176320", " Betty Boop policial da coleção Show collection, Editora Salvat.   02 instrumentos Editora Salvat - Mini contra baixo e mini viola da gamba")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70,00</t>
        </is>
      </c>
      <c r="F185" s="4" t="inlineStr">
        <is>
          <t>50.00</t>
        </is>
      </c>
    </row>
    <row collapsed="false" customFormat="false" customHeight="false" hidden="false" ht="12.1" outlineLevel="0" r="186">
      <c r="A186" s="5" t="s">
        <f>=HYPERLINK("https://leilaoonline.net/lote/detalhe/176329", "391")</f>
      </c>
      <c r="B186" s="4" t="s">
        <f>=HYPERLINK("https://leilaoonline.net/lote/detalhe/176329", " 05 taças em vidro francês, LUMINARC. 8 cm   05 Taças em cristal incolor")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70,00</t>
        </is>
      </c>
      <c r="F186" s="4" t="inlineStr">
        <is>
          <t>50.00</t>
        </is>
      </c>
    </row>
    <row collapsed="false" customFormat="false" customHeight="false" hidden="false" ht="12.1" outlineLevel="0" r="187">
      <c r="A187" s="5" t="s">
        <f>=HYPERLINK("https://leilaoonline.net/lote/detalhe/176309", "392")</f>
      </c>
      <c r="B187" s="4" t="s">
        <f>=HYPERLINK("https://leilaoonline.net/lote/detalhe/176309", " 06 descansos para talheres, produzidos em metal espessurado a prata")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50,00</t>
        </is>
      </c>
      <c r="F187" s="4" t="inlineStr">
        <is>
          <t>50.00</t>
        </is>
      </c>
    </row>
    <row collapsed="false" customFormat="false" customHeight="false" hidden="false" ht="12.1" outlineLevel="0" r="188">
      <c r="A188" s="5" t="s">
        <f>=HYPERLINK("https://leilaoonline.net/lote/detalhe/176313", "393")</f>
      </c>
      <c r="B188" s="4" t="s">
        <f>=HYPERLINK("https://leilaoonline.net/lote/detalhe/176313", " Kit mergulho - fotografia submarina, subaquática, marca Sea 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500,00</t>
        </is>
      </c>
      <c r="F188" s="4" t="inlineStr">
        <is>
          <t>50.00</t>
        </is>
      </c>
    </row>
    <row collapsed="false" customFormat="false" customHeight="false" hidden="false" ht="12.1" outlineLevel="0" r="189">
      <c r="A189" s="5" t="s">
        <f>=HYPERLINK("https://leilaoonline.net/lote/detalhe/176323", "394")</f>
      </c>
      <c r="B189" s="4" t="s">
        <f>=HYPERLINK("https://leilaoonline.net/lote/detalhe/176323", " Porta guardanapos, produzido em bronze, maior comprimento: 21,5 cm")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50,00</t>
        </is>
      </c>
      <c r="F189" s="4" t="inlineStr">
        <is>
          <t>50.00</t>
        </is>
      </c>
    </row>
    <row collapsed="false" customFormat="false" customHeight="false" hidden="false" ht="12.1" outlineLevel="0" r="190">
      <c r="A190" s="5" t="s">
        <f>=HYPERLINK("https://leilaoonline.net/lote/detalhe/176324", "395")</f>
      </c>
      <c r="B190" s="4" t="s">
        <f>=HYPERLINK("https://leilaoonline.net/lote/detalhe/176324", " Escultura elefante, em bronze maciço, 26 cm alt x 30 cm comp x 15 cm larg")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200,00</t>
        </is>
      </c>
      <c r="F190" s="4" t="inlineStr">
        <is>
          <t>50.00</t>
        </is>
      </c>
    </row>
    <row collapsed="false" customFormat="false" customHeight="false" hidden="false" ht="12.1" outlineLevel="0" r="191">
      <c r="A191" s="5" t="s">
        <f>=HYPERLINK("https://leilaoonline.net/lote/detalhe/176312", "396")</f>
      </c>
      <c r="B191" s="4" t="s">
        <f>=HYPERLINK("https://leilaoonline.net/lote/detalhe/176312", " Escultura elefante, em resina, tamanho: 30 cm")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50,00</t>
        </is>
      </c>
      <c r="F191" s="4" t="inlineStr">
        <is>
          <t>50.00</t>
        </is>
      </c>
    </row>
    <row collapsed="false" customFormat="false" customHeight="false" hidden="false" ht="12.1" outlineLevel="0" r="192">
      <c r="A192" s="5" t="s">
        <f>=HYPERLINK("https://leilaoonline.net/lote/detalhe/176314", "397")</f>
      </c>
      <c r="B192" s="4" t="s">
        <f>=HYPERLINK("https://leilaoonline.net/lote/detalhe/176314", " Ânfora, década de 80, em metal, excelente estado de conservação")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300,00</t>
        </is>
      </c>
      <c r="F192" s="4" t="inlineStr">
        <is>
          <t>50.00</t>
        </is>
      </c>
    </row>
    <row collapsed="false" customFormat="false" customHeight="false" hidden="false" ht="12.1" outlineLevel="0" r="193">
      <c r="A193" s="5" t="s">
        <f>=HYPERLINK("https://leilaoonline.net/lote/detalhe/176310", "398")</f>
      </c>
      <c r="B193" s="4" t="s">
        <f>=HYPERLINK("https://leilaoonline.net/lote/detalhe/176310", " Escultura cobra, muito realista, importada da Indonésia, em madeira entalhada, 100 cm x 50 cm")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1.500,00</t>
        </is>
      </c>
      <c r="F193" s="4" t="inlineStr">
        <is>
          <t>50.00</t>
        </is>
      </c>
    </row>
    <row collapsed="false" customFormat="false" customHeight="false" hidden="false" ht="12.1" outlineLevel="0" r="194">
      <c r="A194" s="5" t="s">
        <f>=HYPERLINK("https://leilaoonline.net/lote/detalhe/176321", "399")</f>
      </c>
      <c r="B194" s="4" t="s">
        <f>=HYPERLINK("https://leilaoonline.net/lote/detalhe/176321", " Licoreira em pedra sabão, total de 08 peças. Garrafa 25 cm de altura")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100,00</t>
        </is>
      </c>
      <c r="F194" s="4" t="inlineStr">
        <is>
          <t>50.00</t>
        </is>
      </c>
    </row>
    <row collapsed="false" customFormat="false" customHeight="false" hidden="false" ht="12.1" outlineLevel="0" r="195">
      <c r="A195" s="5" t="s">
        <f>=HYPERLINK("https://leilaoonline.net/lote/detalhe/176325", "400")</f>
      </c>
      <c r="B195" s="4" t="s">
        <f>=HYPERLINK("https://leilaoonline.net/lote/detalhe/176325", " Ânfora gigante portuguesa, em faiança, tamanho: 80 cm de altura")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500,00</t>
        </is>
      </c>
      <c r="F195" s="4" t="inlineStr">
        <is>
          <t>50.00</t>
        </is>
      </c>
    </row>
    <row collapsed="false" customFormat="false" customHeight="false" hidden="false" ht="12.1" outlineLevel="0" r="196">
      <c r="A196" s="5" t="s">
        <f>=HYPERLINK("https://leilaoonline.net/lote/detalhe/176319", "401")</f>
      </c>
      <c r="B196" s="4" t="s">
        <f>=HYPERLINK("https://leilaoonline.net/lote/detalhe/176319", " Hikvision portable video recorder, dvd, hdmi, funcionando, não acompanha cabo de força")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200,00</t>
        </is>
      </c>
      <c r="F196" s="4" t="inlineStr">
        <is>
          <t>50.00</t>
        </is>
      </c>
    </row>
    <row collapsed="false" customFormat="false" customHeight="false" hidden="false" ht="12.1" outlineLevel="0" r="197">
      <c r="A197" s="5" t="s">
        <f>=HYPERLINK("https://leilaoonline.net/lote/detalhe/176326", "402")</f>
      </c>
      <c r="B197" s="4" t="s">
        <f>=HYPERLINK("https://leilaoonline.net/lote/detalhe/176326", " Bicicleta antiga Caloi garicke")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500,00</t>
        </is>
      </c>
      <c r="F197" s="4" t="inlineStr">
        <is>
          <t>50.00</t>
        </is>
      </c>
    </row>
    <row collapsed="false" customFormat="false" customHeight="false" hidden="false" ht="12.1" outlineLevel="0" r="198">
      <c r="A198" s="5" t="s">
        <f>=HYPERLINK("https://leilaoonline.net/lote/detalhe/176311", "403")</f>
      </c>
      <c r="B198" s="4" t="s">
        <f>=HYPERLINK("https://leilaoonline.net/lote/detalhe/176311", " Bicicleta gt avalanche")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200,00</t>
        </is>
      </c>
      <c r="F198" s="4" t="inlineStr">
        <is>
          <t>50.00</t>
        </is>
      </c>
    </row>
    <row collapsed="false" customFormat="false" customHeight="false" hidden="false" ht="12.1" outlineLevel="0" r="199">
      <c r="A199" s="5" t="s">
        <f>=HYPERLINK("https://leilaoonline.net/lote/detalhe/176342", "404")</f>
      </c>
      <c r="B199" s="4" t="s">
        <f>=HYPERLINK("https://leilaoonline.net/lote/detalhe/176342", " Bicicleta antiga caloi infantil")</f>
      </c>
      <c r="C199" s="4" t="inlineStr">
        <is>
          <t>Vendido</t>
        </is>
      </c>
      <c r="D199" s="4" t="inlineStr">
        <is>
          <t>1</t>
        </is>
      </c>
      <c r="E199" s="5" t="inlineStr">
        <is>
          <t>100,00</t>
        </is>
      </c>
      <c r="F199" s="4" t="inlineStr">
        <is>
          <t>50.00</t>
        </is>
      </c>
    </row>
    <row collapsed="false" customFormat="false" customHeight="false" hidden="false" ht="12.1" outlineLevel="0" r="200">
      <c r="A200" s="5" t="s">
        <f>=HYPERLINK("https://leilaoonline.net/lote/detalhe/176317", "405")</f>
      </c>
      <c r="B200" s="4" t="s">
        <f>=HYPERLINK("https://leilaoonline.net/lote/detalhe/176317", " Coleção de montar, fascículos t rex, da salvar, com 50 revisitas")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400,00</t>
        </is>
      </c>
      <c r="F200" s="4" t="inlineStr">
        <is>
          <t>50.00</t>
        </is>
      </c>
    </row>
    <row collapsed="false" customFormat="false" customHeight="false" hidden="false" ht="12.1" outlineLevel="0" r="201">
      <c r="A201" s="5" t="s">
        <f>=HYPERLINK("https://leilaoonline.net/lote/detalhe/176331", "406")</f>
      </c>
      <c r="B201" s="4" t="s">
        <f>=HYPERLINK("https://leilaoonline.net/lote/detalhe/176331", " Vitrola Sonata, em bom estado de conservação, ligando, rara")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150,00</t>
        </is>
      </c>
      <c r="F201" s="4" t="inlineStr">
        <is>
          <t>50.00</t>
        </is>
      </c>
    </row>
    <row collapsed="false" customFormat="false" customHeight="false" hidden="false" ht="12.1" outlineLevel="0" r="202">
      <c r="A202" s="5" t="s">
        <f>=HYPERLINK("https://leilaoonline.net/lote/detalhe/176328", "407")</f>
      </c>
      <c r="B202" s="4" t="s">
        <f>=HYPERLINK("https://leilaoonline.net/lote/detalhe/176328", " Vestuário proteção de isolação, fogo, radiação do calor")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150,00</t>
        </is>
      </c>
      <c r="F202" s="4" t="inlineStr">
        <is>
          <t>50.00</t>
        </is>
      </c>
    </row>
    <row collapsed="false" customFormat="false" customHeight="false" hidden="false" ht="12.1" outlineLevel="0" r="203">
      <c r="A203" s="5" t="s">
        <f>=HYPERLINK("https://leilaoonline.net/lote/detalhe/176318", "408")</f>
      </c>
      <c r="B203" s="4" t="s">
        <f>=HYPERLINK("https://leilaoonline.net/lote/detalhe/176318", " Violão")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50,00</t>
        </is>
      </c>
      <c r="F203" s="4" t="inlineStr">
        <is>
          <t>50.00</t>
        </is>
      </c>
    </row>
    <row collapsed="false" customFormat="false" customHeight="false" hidden="false" ht="12.1" outlineLevel="0" r="204">
      <c r="A204" s="5" t="s">
        <f>=HYPERLINK("https://leilaoonline.net/lote/detalhe/176333", "409")</f>
      </c>
      <c r="B204" s="4" t="s">
        <f>=HYPERLINK("https://leilaoonline.net/lote/detalhe/176333", " Balança antiga fisola")</f>
      </c>
      <c r="C204" s="4" t="inlineStr">
        <is>
          <t>Vendido</t>
        </is>
      </c>
      <c r="D204" s="4" t="inlineStr">
        <is>
          <t>1</t>
        </is>
      </c>
      <c r="E204" s="5" t="inlineStr">
        <is>
          <t>200,00</t>
        </is>
      </c>
      <c r="F204" s="4" t="inlineStr">
        <is>
          <t>50.00</t>
        </is>
      </c>
    </row>
    <row collapsed="false" customFormat="false" customHeight="false" hidden="false" ht="12.1" outlineLevel="0" r="205">
      <c r="A205" s="5" t="s">
        <f>=HYPERLINK("https://leilaoonline.net/lote/detalhe/176334", "410")</f>
      </c>
      <c r="B205" s="4" t="s">
        <f>=HYPERLINK("https://leilaoonline.net/lote/detalhe/176334", " Microscópio Kyowa Tokyo, bem conservado")</f>
      </c>
      <c r="C205" s="4" t="inlineStr">
        <is>
          <t>Vendido</t>
        </is>
      </c>
      <c r="D205" s="4" t="inlineStr">
        <is>
          <t>4</t>
        </is>
      </c>
      <c r="E205" s="5" t="inlineStr">
        <is>
          <t>200,00</t>
        </is>
      </c>
      <c r="F205" s="4" t="inlineStr">
        <is>
          <t>50.00</t>
        </is>
      </c>
    </row>
    <row collapsed="false" customFormat="false" customHeight="false" hidden="false" ht="12.1" outlineLevel="0" r="206">
      <c r="A206" s="5" t="s">
        <f>=HYPERLINK("https://leilaoonline.net/lote/detalhe/176341", "411")</f>
      </c>
      <c r="B206" s="4" t="s">
        <f>=HYPERLINK("https://leilaoonline.net/lote/detalhe/176341", " Escudo anti-tumulto da marinha, raro")</f>
      </c>
      <c r="C206" s="4" t="inlineStr">
        <is>
          <t>Não vendido</t>
        </is>
      </c>
      <c r="D206" s="4" t="inlineStr">
        <is>
          <t>1</t>
        </is>
      </c>
      <c r="E206" s="5" t="inlineStr">
        <is>
          <t>150,00</t>
        </is>
      </c>
      <c r="F206" s="4" t="inlineStr">
        <is>
          <t>50.00</t>
        </is>
      </c>
    </row>
    <row collapsed="false" customFormat="false" customHeight="false" hidden="false" ht="12.1" outlineLevel="0" r="207">
      <c r="A207" s="5" t="s">
        <f>=HYPERLINK("https://leilaoonline.net/lote/detalhe/176353", "412")</f>
      </c>
      <c r="B207" s="4" t="s">
        <f>=HYPERLINK("https://leilaoonline.net/lote/detalhe/176353", " Escultura de cervo em bronze maciço")</f>
      </c>
      <c r="C207" s="4" t="inlineStr">
        <is>
          <t>Não vendido</t>
        </is>
      </c>
      <c r="D207" s="4" t="inlineStr">
        <is>
          <t>0</t>
        </is>
      </c>
      <c r="E207" s="5" t="inlineStr">
        <is>
          <t>50,00</t>
        </is>
      </c>
      <c r="F207" s="4" t="inlineStr">
        <is>
          <t>50.00</t>
        </is>
      </c>
    </row>
    <row collapsed="false" customFormat="false" customHeight="false" hidden="false" ht="12.1" outlineLevel="0" r="208">
      <c r="A208" s="5" t="s">
        <f>=HYPERLINK("https://leilaoonline.net/lote/detalhe/176330", "413")</f>
      </c>
      <c r="B208" s="4" t="s">
        <f>=HYPERLINK("https://leilaoonline.net/lote/detalhe/176330", " Relógio Swatch Swiss importado da Suíça, com horas de diversos países, original")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50,00</t>
        </is>
      </c>
      <c r="F208" s="4" t="inlineStr">
        <is>
          <t>50.00</t>
        </is>
      </c>
    </row>
    <row collapsed="false" customFormat="false" customHeight="false" hidden="false" ht="12.1" outlineLevel="0" r="209">
      <c r="A209" s="5" t="s">
        <f>=HYPERLINK("https://leilaoonline.net/lote/detalhe/176344", "414")</f>
      </c>
      <c r="B209" s="4" t="s">
        <f>=HYPERLINK("https://leilaoonline.net/lote/detalhe/176344", " 02 colheres de parede, em madeira. 56 cm")</f>
      </c>
      <c r="C209" s="4" t="inlineStr">
        <is>
          <t>Vendido</t>
        </is>
      </c>
      <c r="D209" s="4" t="inlineStr">
        <is>
          <t>1</t>
        </is>
      </c>
      <c r="E209" s="5" t="inlineStr">
        <is>
          <t>50,00</t>
        </is>
      </c>
      <c r="F209" s="4" t="inlineStr">
        <is>
          <t>50.00</t>
        </is>
      </c>
    </row>
    <row collapsed="false" customFormat="false" customHeight="false" hidden="false" ht="12.1" outlineLevel="0" r="210">
      <c r="A210" s="5" t="s">
        <f>=HYPERLINK("https://leilaoonline.net/lote/detalhe/176322", "415")</f>
      </c>
      <c r="B210" s="4" t="s">
        <f>=HYPERLINK("https://leilaoonline.net/lote/detalhe/176322", " Projetor LCD Sharp Vision XV-S55U")</f>
      </c>
      <c r="C210" s="4" t="inlineStr">
        <is>
          <t>Não vendido</t>
        </is>
      </c>
      <c r="D210" s="4" t="inlineStr">
        <is>
          <t>1</t>
        </is>
      </c>
      <c r="E210" s="5" t="inlineStr">
        <is>
          <t>70,00</t>
        </is>
      </c>
      <c r="F210" s="4" t="inlineStr">
        <is>
          <t>50.00</t>
        </is>
      </c>
    </row>
    <row collapsed="false" customFormat="false" customHeight="false" hidden="false" ht="12.1" outlineLevel="0" r="211">
      <c r="A211" s="5" t="s">
        <f>=HYPERLINK("https://leilaoonline.net/lote/detalhe/176351", "416")</f>
      </c>
      <c r="B211" s="4" t="s">
        <f>=HYPERLINK("https://leilaoonline.net/lote/detalhe/176351", " 34 máquinas de escrever")</f>
      </c>
      <c r="C211" s="4" t="inlineStr">
        <is>
          <t>Não vendido</t>
        </is>
      </c>
      <c r="D211" s="4" t="inlineStr">
        <is>
          <t>0</t>
        </is>
      </c>
      <c r="E211" s="5" t="inlineStr">
        <is>
          <t>800,00</t>
        </is>
      </c>
      <c r="F211" s="4" t="inlineStr">
        <is>
          <t>50.00</t>
        </is>
      </c>
    </row>
    <row collapsed="false" customFormat="false" customHeight="false" hidden="false" ht="12.1" outlineLevel="0" r="212">
      <c r="A212" s="5" t="s">
        <f>=HYPERLINK("https://leilaoonline.net/lote/detalhe/176315", "417")</f>
      </c>
      <c r="B212" s="4" t="s">
        <f>=HYPERLINK("https://leilaoonline.net/lote/detalhe/176315", " Lote de meia calça, 90 pares ")</f>
      </c>
      <c r="C212" s="4" t="inlineStr">
        <is>
          <t>Não vendido</t>
        </is>
      </c>
      <c r="D212" s="4" t="inlineStr">
        <is>
          <t>0</t>
        </is>
      </c>
      <c r="E212" s="5" t="inlineStr">
        <is>
          <t>200,00</t>
        </is>
      </c>
      <c r="F212" s="4" t="inlineStr">
        <is>
          <t>50.00</t>
        </is>
      </c>
    </row>
    <row collapsed="false" customFormat="false" customHeight="false" hidden="false" ht="12.1" outlineLevel="0" r="213">
      <c r="A213" s="5" t="s">
        <f>=HYPERLINK("https://leilaoonline.net/lote/detalhe/176352", "418")</f>
      </c>
      <c r="B213" s="4" t="s">
        <f>=HYPERLINK("https://leilaoonline.net/lote/detalhe/176352", " Lote de meia calça, 100 pares ")</f>
      </c>
      <c r="C213" s="4" t="inlineStr">
        <is>
          <t>Não vendido</t>
        </is>
      </c>
      <c r="D213" s="4" t="inlineStr">
        <is>
          <t>0</t>
        </is>
      </c>
      <c r="E213" s="5" t="inlineStr">
        <is>
          <t>200,00</t>
        </is>
      </c>
      <c r="F213" s="4" t="inlineStr">
        <is>
          <t>50.00</t>
        </is>
      </c>
    </row>
    <row collapsed="false" customFormat="false" customHeight="false" hidden="false" ht="12.1" outlineLevel="0" r="214">
      <c r="A214" s="5" t="s">
        <f>=HYPERLINK("https://leilaoonline.net/lote/detalhe/176339", "419")</f>
      </c>
      <c r="B214" s="4" t="s">
        <f>=HYPERLINK("https://leilaoonline.net/lote/detalhe/176339", " Lote de camisa infantil. 140 camisas sem uso")</f>
      </c>
      <c r="C214" s="4" t="inlineStr">
        <is>
          <t>Não vendido</t>
        </is>
      </c>
      <c r="D214" s="4" t="inlineStr">
        <is>
          <t>0</t>
        </is>
      </c>
      <c r="E214" s="5" t="inlineStr">
        <is>
          <t>300,00</t>
        </is>
      </c>
      <c r="F214" s="4" t="inlineStr">
        <is>
          <t>50.00</t>
        </is>
      </c>
    </row>
    <row collapsed="false" customFormat="false" customHeight="false" hidden="false" ht="12.1" outlineLevel="0" r="215">
      <c r="A215" s="5" t="s">
        <f>=HYPERLINK("https://leilaoonline.net/lote/detalhe/176343", "420")</f>
      </c>
      <c r="B215" s="4" t="s">
        <f>=HYPERLINK("https://leilaoonline.net/lote/detalhe/176343", " Lote de meia calça, 100 pares ")</f>
      </c>
      <c r="C215" s="4" t="inlineStr">
        <is>
          <t>Não vendido</t>
        </is>
      </c>
      <c r="D215" s="4" t="inlineStr">
        <is>
          <t>0</t>
        </is>
      </c>
      <c r="E215" s="5" t="inlineStr">
        <is>
          <t>200,00</t>
        </is>
      </c>
      <c r="F215" s="4" t="inlineStr">
        <is>
          <t>50.00</t>
        </is>
      </c>
    </row>
    <row collapsed="false" customFormat="false" customHeight="false" hidden="false" ht="12.1" outlineLevel="0" r="216">
      <c r="A216" s="5" t="s">
        <f>=HYPERLINK("https://leilaoonline.net/lote/detalhe/176316", "421")</f>
      </c>
      <c r="B216" s="4" t="s">
        <f>=HYPERLINK("https://leilaoonline.net/lote/detalhe/176316", " Lote de meia calça, 90 pares ")</f>
      </c>
      <c r="C216" s="4" t="inlineStr">
        <is>
          <t>Não vendido</t>
        </is>
      </c>
      <c r="D216" s="4" t="inlineStr">
        <is>
          <t>0</t>
        </is>
      </c>
      <c r="E216" s="5" t="inlineStr">
        <is>
          <t>200,00</t>
        </is>
      </c>
      <c r="F216" s="4" t="inlineStr">
        <is>
          <t>50.00</t>
        </is>
      </c>
    </row>
    <row collapsed="false" customFormat="false" customHeight="false" hidden="false" ht="12.1" outlineLevel="0" r="217">
      <c r="A217" s="5" t="s">
        <f>=HYPERLINK("https://leilaoonline.net/lote/detalhe/176355", "422")</f>
      </c>
      <c r="B217" s="4" t="s">
        <f>=HYPERLINK("https://leilaoonline.net/lote/detalhe/176355", " Ponte de ponto de acesso, Cisco Aeronet BR 1310G")</f>
      </c>
      <c r="C217" s="4" t="inlineStr">
        <is>
          <t>Vendido</t>
        </is>
      </c>
      <c r="D217" s="4" t="inlineStr">
        <is>
          <t>1</t>
        </is>
      </c>
      <c r="E217" s="5" t="inlineStr">
        <is>
          <t>50,00</t>
        </is>
      </c>
      <c r="F217" s="4" t="inlineStr">
        <is>
          <t>50.00</t>
        </is>
      </c>
    </row>
    <row collapsed="false" customFormat="false" customHeight="false" hidden="false" ht="12.1" outlineLevel="0" r="218">
      <c r="A218" s="5" t="s">
        <f>=HYPERLINK("https://leilaoonline.net/lote/detalhe/176340", "423")</f>
      </c>
      <c r="B218" s="4" t="s">
        <f>=HYPERLINK("https://leilaoonline.net/lote/detalhe/176340", " 03 Bobinas de ignição, Tiguan 2.0 / Amarok 2.0 TSI 30667 - Bobina de ignição Jetta 2.5, 2006, 2007, 2008, 2009, 2010 - Bobina de ignição Tiguan 2.0/ Amarok 2.0 TSI (todas sem uso)")</f>
      </c>
      <c r="C218" s="4" t="inlineStr">
        <is>
          <t>Não vendido</t>
        </is>
      </c>
      <c r="D218" s="4" t="inlineStr">
        <is>
          <t>0</t>
        </is>
      </c>
      <c r="E218" s="5" t="inlineStr">
        <is>
          <t>150,00</t>
        </is>
      </c>
      <c r="F218" s="4" t="inlineStr">
        <is>
          <t>50.00</t>
        </is>
      </c>
    </row>
    <row collapsed="false" customFormat="false" customHeight="false" hidden="false" ht="12.1" outlineLevel="0" r="219">
      <c r="A219" s="5" t="s">
        <f>=HYPERLINK("https://leilaoonline.net/lote/detalhe/176327", "424")</f>
      </c>
      <c r="B219" s="4" t="s">
        <f>=HYPERLINK("https://leilaoonline.net/lote/detalhe/176327", " Calibrador de ar - no estado, não testado")</f>
      </c>
      <c r="C219" s="4" t="inlineStr">
        <is>
          <t>Não vendido</t>
        </is>
      </c>
      <c r="D219" s="4" t="inlineStr">
        <is>
          <t>0</t>
        </is>
      </c>
      <c r="E219" s="5" t="inlineStr">
        <is>
          <t>150,00</t>
        </is>
      </c>
      <c r="F219" s="4" t="inlineStr">
        <is>
          <t>50.00</t>
        </is>
      </c>
    </row>
    <row collapsed="false" customFormat="false" customHeight="false" hidden="false" ht="12.1" outlineLevel="0" r="220">
      <c r="A220" s="5" t="s">
        <f>=HYPERLINK("https://leilaoonline.net/lote/detalhe/176345", "425")</f>
      </c>
      <c r="B220" s="4" t="s">
        <f>=HYPERLINK("https://leilaoonline.net/lote/detalhe/176345", " Lote com 05 monitores: 01 Monitor Dell funcionando perfeitamente, 01 monitor Samsung, funcionando perfeitamente, 01 monitor Samsung, 01 monitor AOC, 01 monitor Lenovo")</f>
      </c>
      <c r="C220" s="4" t="inlineStr">
        <is>
          <t>Não vendido</t>
        </is>
      </c>
      <c r="D220" s="4" t="inlineStr">
        <is>
          <t>0</t>
        </is>
      </c>
      <c r="E220" s="5" t="inlineStr">
        <is>
          <t>400,00</t>
        </is>
      </c>
      <c r="F220" s="4" t="inlineStr">
        <is>
          <t>50.00</t>
        </is>
      </c>
    </row>
    <row collapsed="false" customFormat="false" customHeight="false" hidden="false" ht="12.1" outlineLevel="0" r="221">
      <c r="A221" s="5" t="s">
        <f>=HYPERLINK("https://leilaoonline.net/lote/detalhe/176348", "426")</f>
      </c>
      <c r="B221" s="4" t="s">
        <f>=HYPERLINK("https://leilaoonline.net/lote/detalhe/176348", " Applaince Cisco 1905, retirada do local funcionando")</f>
      </c>
      <c r="C221" s="4" t="inlineStr">
        <is>
          <t>Não vendido</t>
        </is>
      </c>
      <c r="D221" s="4" t="inlineStr">
        <is>
          <t>0</t>
        </is>
      </c>
      <c r="E221" s="5" t="inlineStr">
        <is>
          <t>150,00</t>
        </is>
      </c>
      <c r="F221" s="4" t="inlineStr">
        <is>
          <t>50.00</t>
        </is>
      </c>
    </row>
    <row collapsed="false" customFormat="false" customHeight="false" hidden="false" ht="12.1" outlineLevel="0" r="222">
      <c r="A222" s="5" t="s">
        <f>=HYPERLINK("https://leilaoonline.net/lote/detalhe/176337", "427")</f>
      </c>
      <c r="B222" s="4" t="s">
        <f>=HYPERLINK("https://leilaoonline.net/lote/detalhe/176337", " Appliance Enterasys S3, retirada do local funcionando")</f>
      </c>
      <c r="C222" s="4" t="inlineStr">
        <is>
          <t>Não vendido</t>
        </is>
      </c>
      <c r="D222" s="4" t="inlineStr">
        <is>
          <t>0</t>
        </is>
      </c>
      <c r="E222" s="5" t="inlineStr">
        <is>
          <t>400,00</t>
        </is>
      </c>
      <c r="F222" s="4" t="inlineStr">
        <is>
          <t>50.00</t>
        </is>
      </c>
    </row>
    <row collapsed="false" customFormat="false" customHeight="false" hidden="false" ht="12.1" outlineLevel="0" r="223">
      <c r="A223" s="5" t="s">
        <f>=HYPERLINK("https://leilaoonline.net/lote/detalhe/176335", "428")</f>
      </c>
      <c r="B223" s="4" t="s">
        <f>=HYPERLINK("https://leilaoonline.net/lote/detalhe/176335", " WS-C4507R-E Cisco 4500 Switch, aparelho retirado em funcionamento mas ficou um tempo parado")</f>
      </c>
      <c r="C223" s="4" t="inlineStr">
        <is>
          <t>Não vendido</t>
        </is>
      </c>
      <c r="D223" s="4" t="inlineStr">
        <is>
          <t>0</t>
        </is>
      </c>
      <c r="E223" s="5" t="inlineStr">
        <is>
          <t>400,00</t>
        </is>
      </c>
      <c r="F223" s="4" t="inlineStr">
        <is>
          <t>50.00</t>
        </is>
      </c>
    </row>
    <row collapsed="false" customFormat="false" customHeight="false" hidden="false" ht="12.1" outlineLevel="0" r="224">
      <c r="A224" s="5" t="s">
        <f>=HYPERLINK("https://leilaoonline.net/lote/detalhe/176357", "429")</f>
      </c>
      <c r="B224" s="4" t="s">
        <f>=HYPERLINK("https://leilaoonline.net/lote/detalhe/176357", " 10 Microfones, marca JWL, modelo WMA-6110, sem testes")</f>
      </c>
      <c r="C224" s="4" t="inlineStr">
        <is>
          <t>Não vendido</t>
        </is>
      </c>
      <c r="D224" s="4" t="inlineStr">
        <is>
          <t>0</t>
        </is>
      </c>
      <c r="E224" s="5" t="inlineStr">
        <is>
          <t>150,00</t>
        </is>
      </c>
      <c r="F224" s="4" t="inlineStr">
        <is>
          <t>50.00</t>
        </is>
      </c>
    </row>
    <row collapsed="false" customFormat="false" customHeight="false" hidden="false" ht="12.1" outlineLevel="0" r="225">
      <c r="A225" s="5" t="s">
        <f>=HYPERLINK("https://leilaoonline.net/lote/detalhe/176360", "430")</f>
      </c>
      <c r="B225" s="4" t="s">
        <f>=HYPERLINK("https://leilaoonline.net/lote/detalhe/176360", " Espremedor de laranja, Industrial, Skymsen, funcionando perfeitamente, sem os acessórios")</f>
      </c>
      <c r="C225" s="4" t="inlineStr">
        <is>
          <t>Não vendido</t>
        </is>
      </c>
      <c r="D225" s="4" t="inlineStr">
        <is>
          <t>0</t>
        </is>
      </c>
      <c r="E225" s="5" t="inlineStr">
        <is>
          <t>100,00</t>
        </is>
      </c>
      <c r="F225" s="4" t="inlineStr">
        <is>
          <t>50.00</t>
        </is>
      </c>
    </row>
    <row collapsed="false" customFormat="false" customHeight="false" hidden="false" ht="12.1" outlineLevel="0" r="226">
      <c r="A226" s="5" t="s">
        <f>=HYPERLINK("https://leilaoonline.net/lote/detalhe/176349", "431")</f>
      </c>
      <c r="B226" s="4" t="s">
        <f>=HYPERLINK("https://leilaoonline.net/lote/detalhe/176349", " 02 cilindros usados")</f>
      </c>
      <c r="C226" s="4" t="inlineStr">
        <is>
          <t>Não vendido</t>
        </is>
      </c>
      <c r="D226" s="4" t="inlineStr">
        <is>
          <t>0</t>
        </is>
      </c>
      <c r="E226" s="5" t="inlineStr">
        <is>
          <t>300,00</t>
        </is>
      </c>
      <c r="F226" s="4" t="inlineStr">
        <is>
          <t>50.00</t>
        </is>
      </c>
    </row>
    <row collapsed="false" customFormat="false" customHeight="false" hidden="false" ht="12.1" outlineLevel="0" r="227">
      <c r="A227" s="5" t="s">
        <f>=HYPERLINK("https://leilaoonline.net/lote/detalhe/176336", "432")</f>
      </c>
      <c r="B227" s="4" t="s">
        <f>=HYPERLINK("https://leilaoonline.net/lote/detalhe/176336", " Evaporadora Philco, sem uso, na caixa e sem testes de funcionamento")</f>
      </c>
      <c r="C227" s="4" t="inlineStr">
        <is>
          <t>Não vendido</t>
        </is>
      </c>
      <c r="D227" s="4" t="inlineStr">
        <is>
          <t>0</t>
        </is>
      </c>
      <c r="E227" s="5" t="inlineStr">
        <is>
          <t>200,00</t>
        </is>
      </c>
      <c r="F227" s="4" t="inlineStr">
        <is>
          <t>50.00</t>
        </is>
      </c>
    </row>
    <row collapsed="false" customFormat="false" customHeight="false" hidden="false" ht="12.1" outlineLevel="0" r="228">
      <c r="A228" s="5" t="s">
        <f>=HYPERLINK("https://leilaoonline.net/lote/detalhe/176347", "433")</f>
      </c>
      <c r="B228" s="4" t="s">
        <f>=HYPERLINK("https://leilaoonline.net/lote/detalhe/176347", " Pneu 100/90 B19 Michelin Scorcher 31 Harley Davidson")</f>
      </c>
      <c r="C228" s="4" t="inlineStr">
        <is>
          <t>Não vendido</t>
        </is>
      </c>
      <c r="D228" s="4" t="inlineStr">
        <is>
          <t>0</t>
        </is>
      </c>
      <c r="E228" s="5" t="inlineStr">
        <is>
          <t>100,00</t>
        </is>
      </c>
      <c r="F228" s="4" t="inlineStr">
        <is>
          <t>50.00</t>
        </is>
      </c>
    </row>
    <row collapsed="false" customFormat="false" customHeight="false" hidden="false" ht="12.1" outlineLevel="0" r="229">
      <c r="A229" s="5" t="s">
        <f>=HYPERLINK("https://leilaoonline.net/lote/detalhe/176354", "434")</f>
      </c>
      <c r="B229" s="4" t="s">
        <f>=HYPERLINK("https://leilaoonline.net/lote/detalhe/176354", " Pneu de moto Harley Davidson, 130/60b19 dunlop")</f>
      </c>
      <c r="C229" s="4" t="inlineStr">
        <is>
          <t>Não vendido</t>
        </is>
      </c>
      <c r="D229" s="4" t="inlineStr">
        <is>
          <t>0</t>
        </is>
      </c>
      <c r="E229" s="5" t="inlineStr">
        <is>
          <t>100,00</t>
        </is>
      </c>
      <c r="F229" s="4" t="inlineStr">
        <is>
          <t>50.00</t>
        </is>
      </c>
    </row>
    <row collapsed="false" customFormat="false" customHeight="false" hidden="false" ht="12.1" outlineLevel="0" r="230">
      <c r="A230" s="5" t="s">
        <f>=HYPERLINK("https://leilaoonline.net/lote/detalhe/176338", "435")</f>
      </c>
      <c r="B230" s="4" t="s">
        <f>=HYPERLINK("https://leilaoonline.net/lote/detalhe/176338", " 65 Equipamentos odontológicos")</f>
      </c>
      <c r="C230" s="4" t="inlineStr">
        <is>
          <t>Não vendido</t>
        </is>
      </c>
      <c r="D230" s="4" t="inlineStr">
        <is>
          <t>0</t>
        </is>
      </c>
      <c r="E230" s="5" t="inlineStr">
        <is>
          <t>400,00</t>
        </is>
      </c>
      <c r="F230" s="4" t="inlineStr">
        <is>
          <t>50.00</t>
        </is>
      </c>
    </row>
    <row collapsed="false" customFormat="false" customHeight="false" hidden="false" ht="12.1" outlineLevel="0" r="231">
      <c r="A231" s="5" t="s">
        <f>=HYPERLINK("https://leilaoonline.net/lote/detalhe/176346", "436")</f>
      </c>
      <c r="B231" s="4" t="s">
        <f>=HYPERLINK("https://leilaoonline.net/lote/detalhe/176346", " 02 Picadores de papel, funcionando perfeitamente")</f>
      </c>
      <c r="C231" s="4" t="inlineStr">
        <is>
          <t>Não vendido</t>
        </is>
      </c>
      <c r="D231" s="4" t="inlineStr">
        <is>
          <t>0</t>
        </is>
      </c>
      <c r="E231" s="5" t="inlineStr">
        <is>
          <t>50,00</t>
        </is>
      </c>
      <c r="F231" s="4" t="inlineStr">
        <is>
          <t>50.00</t>
        </is>
      </c>
    </row>
    <row collapsed="false" customFormat="false" customHeight="false" hidden="false" ht="12.1" outlineLevel="0" r="232">
      <c r="A232" s="5" t="s">
        <f>=HYPERLINK("https://leilaoonline.net/lote/detalhe/176332", "437")</f>
      </c>
      <c r="B232" s="4" t="s">
        <f>=HYPERLINK("https://leilaoonline.net/lote/detalhe/176332", " 04 Máquinas de tricô e crochê: Singer, Brother, Lanofix e Elgin")</f>
      </c>
      <c r="C232" s="4" t="inlineStr">
        <is>
          <t>Não vendido</t>
        </is>
      </c>
      <c r="D232" s="4" t="inlineStr">
        <is>
          <t>0</t>
        </is>
      </c>
      <c r="E232" s="5" t="inlineStr">
        <is>
          <t>50,00</t>
        </is>
      </c>
      <c r="F232" s="4" t="inlineStr">
        <is>
          <t>50.00</t>
        </is>
      </c>
    </row>
    <row collapsed="false" customFormat="false" customHeight="false" hidden="false" ht="12.1" outlineLevel="0" r="233">
      <c r="A233" s="5" t="s">
        <f>=HYPERLINK("https://leilaoonline.net/lote/detalhe/176359", "438")</f>
      </c>
      <c r="B233" s="4" t="s">
        <f>=HYPERLINK("https://leilaoonline.net/lote/detalhe/176359", " Catraca, marca Henry, sem testes de funcionamento")</f>
      </c>
      <c r="C233" s="4" t="inlineStr">
        <is>
          <t>Não vendido</t>
        </is>
      </c>
      <c r="D233" s="4" t="inlineStr">
        <is>
          <t>0</t>
        </is>
      </c>
      <c r="E233" s="5" t="inlineStr">
        <is>
          <t>200,00</t>
        </is>
      </c>
      <c r="F233" s="4" t="inlineStr">
        <is>
          <t>50.00</t>
        </is>
      </c>
    </row>
    <row collapsed="false" customFormat="false" customHeight="false" hidden="false" ht="12.1" outlineLevel="0" r="234">
      <c r="A234" s="5" t="s">
        <f>=HYPERLINK("https://leilaoonline.net/lote/detalhe/176356", "439")</f>
      </c>
      <c r="B234" s="4" t="s">
        <f>=HYPERLINK("https://leilaoonline.net/lote/detalhe/176356", " Condensadora Consul, sem testes de funcionamento")</f>
      </c>
      <c r="C234" s="4" t="inlineStr">
        <is>
          <t>Não vendido</t>
        </is>
      </c>
      <c r="D234" s="4" t="inlineStr">
        <is>
          <t>0</t>
        </is>
      </c>
      <c r="E234" s="5" t="inlineStr">
        <is>
          <t>100,00</t>
        </is>
      </c>
      <c r="F234" s="4" t="inlineStr">
        <is>
          <t>50.00</t>
        </is>
      </c>
    </row>
    <row collapsed="false" customFormat="false" customHeight="false" hidden="false" ht="12.1" outlineLevel="0" r="235">
      <c r="A235" s="5" t="s">
        <f>=HYPERLINK("https://leilaoonline.net/lote/detalhe/176361", "440")</f>
      </c>
      <c r="B235" s="4" t="s">
        <f>=HYPERLINK("https://leilaoonline.net/lote/detalhe/176361", " Banho-maria Roner compact")</f>
      </c>
      <c r="C235" s="4" t="inlineStr">
        <is>
          <t>Não vendido</t>
        </is>
      </c>
      <c r="D235" s="4" t="inlineStr">
        <is>
          <t>0</t>
        </is>
      </c>
      <c r="E235" s="5" t="inlineStr">
        <is>
          <t>100,00</t>
        </is>
      </c>
      <c r="F235" s="4" t="inlineStr">
        <is>
          <t>50.00</t>
        </is>
      </c>
    </row>
    <row collapsed="false" customFormat="false" customHeight="false" hidden="false" ht="12.1" outlineLevel="0" r="236">
      <c r="A236" s="5" t="s">
        <f>=HYPERLINK("https://leilaoonline.net/lote/detalhe/176358", "441")</f>
      </c>
      <c r="B236" s="4" t="s">
        <f>=HYPERLINK("https://leilaoonline.net/lote/detalhe/176358", " Alarmes de ré, para caminhão, 32 alarmes sem uso, sem teste de funcionamento")</f>
      </c>
      <c r="C236" s="4" t="inlineStr">
        <is>
          <t>Não vendido</t>
        </is>
      </c>
      <c r="D236" s="4" t="inlineStr">
        <is>
          <t>1</t>
        </is>
      </c>
      <c r="E236" s="5" t="inlineStr">
        <is>
          <t>50,00</t>
        </is>
      </c>
      <c r="F236" s="4" t="inlineStr">
        <is>
          <t>50.00</t>
        </is>
      </c>
    </row>
    <row collapsed="false" customFormat="false" customHeight="false" hidden="false" ht="12.1" outlineLevel="0" r="237">
      <c r="A237" s="5" t="s">
        <f>=HYPERLINK("https://leilaoonline.net/lote/detalhe/176362", "442")</f>
      </c>
      <c r="B237" s="4" t="s">
        <f>=HYPERLINK("https://leilaoonline.net/lote/detalhe/176362", " 36 discos de policortes")</f>
      </c>
      <c r="C237" s="4" t="inlineStr">
        <is>
          <t>Vendido</t>
        </is>
      </c>
      <c r="D237" s="4" t="inlineStr">
        <is>
          <t>1</t>
        </is>
      </c>
      <c r="E237" s="5" t="inlineStr">
        <is>
          <t>100,00</t>
        </is>
      </c>
      <c r="F237" s="4" t="inlineStr">
        <is>
          <t>50.00</t>
        </is>
      </c>
    </row>
    <row collapsed="false" customFormat="false" customHeight="false" hidden="false" ht="12.1" outlineLevel="0" r="238">
      <c r="A238" s="5" t="s">
        <f>=HYPERLINK("https://leilaoonline.net/lote/detalhe/176350", "443")</f>
      </c>
      <c r="B238" s="4" t="s">
        <f>=HYPERLINK("https://leilaoonline.net/lote/detalhe/176350", " Alarmes de ré, para caminhão, 32 alarmes sem uso, sem teste de funcionamento")</f>
      </c>
      <c r="C238" s="4" t="inlineStr">
        <is>
          <t>Não vendido</t>
        </is>
      </c>
      <c r="D238" s="4" t="inlineStr">
        <is>
          <t>1</t>
        </is>
      </c>
      <c r="E238" s="5" t="inlineStr">
        <is>
          <t>50,00</t>
        </is>
      </c>
      <c r="F238" s="4" t="inlineStr">
        <is>
          <t>50.00</t>
        </is>
      </c>
    </row>
    <row collapsed="false" customFormat="false" customHeight="false" hidden="false" ht="12.1" outlineLevel="0" r="239">
      <c r="A239" s="5" t="s">
        <f>=HYPERLINK("https://leilaoonline.net/lote/detalhe/178931", "444")</f>
      </c>
      <c r="B239" s="4" t="s">
        <f>=HYPERLINK("https://leilaoonline.net/lote/detalhe/178931", "Sala de Jantar, Renascença Italiana, com ricas esculturas de busto de moça, frutas e pés pata de leão, cadeiras com acabamento em couro lavrado e tachas em bronze, madeira maciça em Jacarandá e Imbuia, completa com 12 pçs")</f>
      </c>
      <c r="C239" s="4" t="inlineStr">
        <is>
          <t>Não vendido</t>
        </is>
      </c>
      <c r="D239" s="4" t="inlineStr">
        <is>
          <t>0</t>
        </is>
      </c>
      <c r="E239" s="5" t="inlineStr">
        <is>
          <t>40.000,00</t>
        </is>
      </c>
      <c r="F239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2026-08-13T13:58:27.00Z</dcterms:created>
  <dc:creator>Tellks Tecnologia</dc:creator>
  <cp:revision>0</cp:revision>
</cp:coreProperties>
</file>