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Maqs. Pesadas • Vans • Eqtos. Industriais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31/01/2023 16:30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=HYPERLINK("https://leilaoonline.net/lote/detalhe/163290", "096")</f>
      </c>
      <c r="B11" s="4" t="s">
        <f>=HYPERLINK("https://leilaoonline.net/lote/detalhe/163290", " CKS-004-2019 - CAMINHAO FE ELETRICO BASCULANTE LIEBHERR, MOD. T282B, ANO 2009. - LOC. PARAUAPEBAS/PA")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=HYPERLINK("https://leilaoonline.net/lote/detalhe/163293", "097")</f>
      </c>
      <c r="B12" s="4" t="s">
        <f>=HYPERLINK("https://leilaoonline.net/lote/detalhe/163293", " CKS-005-2019 - CAMINHAO FE ELETRICO BASCULANTE LIEBHERR, MOD. T282B, ANO 2013. - LOC. PARAUAPEBAS/PA")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=HYPERLINK("https://leilaoonline.net/lote/detalhe/163291", "098")</f>
      </c>
      <c r="B13" s="4" t="s">
        <f>=HYPERLINK("https://leilaoonline.net/lote/detalhe/163291", " CKS-006-2019 - CAMINHAO FE ELETRICO BASCULANTE LIEBHERR, MOD. T282B, ANO 2013. - LOC. PARAUAPEBAS/PA")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=HYPERLINK("https://leilaoonline.net/lote/detalhe/163292", "099")</f>
      </c>
      <c r="B14" s="4" t="s">
        <f>=HYPERLINK("https://leilaoonline.net/lote/detalhe/163292", " CKS-003-2019 - CAMINHAO FE ELETRICO BASCULANTE LIEBHERR, MOD. T282B, ANO 2009. - LOC. PARAUAPEBAS/PA")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=HYPERLINK("https://leilaoonline.net/lote/detalhe/160704", "100")</f>
      </c>
      <c r="B15" s="4" t="s">
        <f>=HYPERLINK("https://leilaoonline.net/lote/detalhe/160704", "082-020-2023 - CAMINHÃO MUNCK MERCEDES BENZ ATEGO 1725, 2011/2011, BRANCO, DIESEL - LOC: JOÃO NEIVA/ ES")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217.513,11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=HYPERLINK("https://leilaoonline.net/lote/detalhe/160705", "101")</f>
      </c>
      <c r="B16" s="4" t="s">
        <f>=HYPERLINK("https://leilaoonline.net/lote/detalhe/160705", "ACA-NMZ3427-2022 - CAMINHÃO BASCULANTE M. BENZ ATEGO 2425, 2009/2009 - LOC: AÇAILÂNDIA - MA")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110.500,00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=HYPERLINK("https://leilaoonline.net/lote/detalhe/160707", "102")</f>
      </c>
      <c r="B17" s="4" t="s">
        <f>=HYPERLINK("https://leilaoonline.net/lote/detalhe/160707", "CKS-ATI-074-2022 - CARREGADEIRA CATERPILLAR PC988H, 2011 - LOC: CARAJÁS - PARÁ")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710.000,00</t>
        </is>
      </c>
      <c r="F17" s="4" t="inlineStr">
        <is>
          <t>10000.00</t>
        </is>
      </c>
    </row>
    <row collapsed="false" customFormat="false" customHeight="false" hidden="false" ht="12.1" outlineLevel="0" r="18">
      <c r="A18" s="5" t="s">
        <f>=HYPERLINK("https://leilaoonline.net/lote/detalhe/160708", "103")</f>
      </c>
      <c r="B18" s="4" t="s">
        <f>=HYPERLINK("https://leilaoonline.net/lote/detalhe/160708", "CKS-ATI-077-2022 - CARREGADEIRA CATERPILLAR 988H, 2012 - LOC: CARAJÁS - PARÁ")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730.000,00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=HYPERLINK("https://leilaoonline.net/lote/detalhe/160709", "104")</f>
      </c>
      <c r="B19" s="4" t="s">
        <f>=HYPERLINK("https://leilaoonline.net/lote/detalhe/160709", "CKS-ATI-089-2022 - RETROESCAVADEIRA CATERPILLAR 336D, 2012 - LOC: CARAJÁS - PARÁ")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=HYPERLINK("https://leilaoonline.net/lote/detalhe/160710", "105")</f>
      </c>
      <c r="B20" s="4" t="s">
        <f>=HYPERLINK("https://leilaoonline.net/lote/detalhe/160710", "CKS-ATI-090-2022 - RETROESCAVADEIRA CATERPILLAR 365C, 2010 - LOC: CARAJÁS - PARÁ")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182.761,00</t>
        </is>
      </c>
      <c r="F20" s="4" t="inlineStr">
        <is>
          <t>5000.00</t>
        </is>
      </c>
    </row>
    <row collapsed="false" customFormat="false" customHeight="false" hidden="false" ht="12.1" outlineLevel="0" r="21">
      <c r="A21" s="5" t="s">
        <f>=HYPERLINK("https://leilaoonline.net/lote/detalhe/160711", "106")</f>
      </c>
      <c r="B21" s="4" t="s">
        <f>=HYPERLINK("https://leilaoonline.net/lote/detalhe/160711", "CKS-ATI-091-2022 - RETROESCAVADEIRA CATERPILLAR 345D, 2009 - LOC: CARAJÁS - PARÁ")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110.000,00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=HYPERLINK("https://leilaoonline.net/lote/detalhe/160713", "107")</f>
      </c>
      <c r="B22" s="4" t="s">
        <f>=HYPERLINK("https://leilaoonline.net/lote/detalhe/160713", "ITA-001-2023 - MOTONIVELADORA CATERPILLAR 16M, 2008 - LOC: ITABIRA / MG")</f>
      </c>
      <c r="C22" s="4" t="inlineStr">
        <is>
          <t>Vendido</t>
        </is>
      </c>
      <c r="D22" s="4" t="inlineStr">
        <is>
          <t>32</t>
        </is>
      </c>
      <c r="E22" s="5" t="inlineStr">
        <is>
          <t>170.000,00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=HYPERLINK("https://leilaoonline.net/lote/detalhe/160715", "108")</f>
      </c>
      <c r="B23" s="4" t="s">
        <f>=HYPERLINK("https://leilaoonline.net/lote/detalhe/160715", "MARI-CP56156-2023 - CAMINHÃO 8X4 SCANIA G440, 2013/2013 - LOC: MARIANA/MG")</f>
      </c>
      <c r="C23" s="4" t="inlineStr">
        <is>
          <t>Vendido</t>
        </is>
      </c>
      <c r="D23" s="4" t="inlineStr">
        <is>
          <t>68</t>
        </is>
      </c>
      <c r="E23" s="5" t="inlineStr">
        <is>
          <t>58.000,00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=HYPERLINK("https://leilaoonline.net/lote/detalhe/160716", "109")</f>
      </c>
      <c r="B24" s="4" t="s">
        <f>=HYPERLINK("https://leilaoonline.net/lote/detalhe/160716", "SLS-EQ-040-2022 - PA CARREGADEIRA VOLVO L120E PA_361K_204, ANO 2007 - LOC: SÃO LUÍS - MA")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155.000,00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=HYPERLINK("https://leilaoonline.net/lote/detalhe/160740", "110")</f>
      </c>
      <c r="B25" s="4" t="s">
        <f>=HYPERLINK("https://leilaoonline.net/lote/detalhe/160740", "SLS-EQ-044-2022 - VEICULO TIPO FURGAO -  RENAULT MASTER L3H2 3DC1 16V, 2013/2014 - LOC: SÃO LUÍS - MA")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=HYPERLINK("https://leilaoonline.net/lote/detalhe/160741", "111")</f>
      </c>
      <c r="B26" s="4" t="s">
        <f>=HYPERLINK("https://leilaoonline.net/lote/detalhe/160741", "SSG-001-2023 - PF1002 - Perfuratriz ATLAS COPCO ECM660, 2007 - LPC: CANAÃ DOS CARAJÁS/ PARÁ")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=HYPERLINK("https://leilaoonline.net/lote/detalhe/160717", "120")</f>
      </c>
      <c r="B27" s="4" t="s">
        <f>=HYPERLINK("https://leilaoonline.net/lote/detalhe/160717", " 082-021-2023 - EMPILHADEIRA LINDE, MOD. H180, ANO 2010. - LOC. VITÓRIA/ES")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62.000,00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=HYPERLINK("https://leilaoonline.net/lote/detalhe/160721", "121")</f>
      </c>
      <c r="B28" s="4" t="s">
        <f>=HYPERLINK("https://leilaoonline.net/lote/detalhe/160721", " 082-022-2023 - EMPILHADEIRA LINDE, MOD. H70D02, ANO 2001. - LOC. VITÓRIA/ES")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=HYPERLINK("https://leilaoonline.net/lote/detalhe/160718", "122")</f>
      </c>
      <c r="B29" s="4" t="s">
        <f>=HYPERLINK("https://leilaoonline.net/lote/detalhe/160718", " 082-038-2023 - EMPILHADEIRA CLARK, MOD. C25D, ANO 2007/2007. - LOC. VITÓRIA/ES")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30.000,00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=HYPERLINK("https://leilaoonline.net/lote/detalhe/160732", "123")</f>
      </c>
      <c r="B30" s="4" t="s">
        <f>=HYPERLINK("https://leilaoonline.net/lote/detalhe/160732", " 082-417-2022 - SEPARADORA CENTRIFUGA ALFA LAVAL, MOD. S 986 FLEX, ANO 2012. - LOC. VITÓRIA/ES")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=HYPERLINK("https://leilaoonline.net/lote/detalhe/160720", "124")</f>
      </c>
      <c r="B31" s="4" t="s">
        <f>=HYPERLINK("https://leilaoonline.net/lote/detalhe/160720", " 082-463-2022 - SEPARADOR MAGN 220VCC 60HZ. - LOC. VITÓRIA/ES")</f>
      </c>
      <c r="C31" s="4" t="inlineStr">
        <is>
          <t>Vendido</t>
        </is>
      </c>
      <c r="D31" s="4" t="inlineStr">
        <is>
          <t>2</t>
        </is>
      </c>
      <c r="E31" s="5" t="inlineStr">
        <is>
          <t>51.000,00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=HYPERLINK("https://leilaoonline.net/lote/detalhe/160719", "125")</f>
      </c>
      <c r="B32" s="4" t="s">
        <f>=HYPERLINK("https://leilaoonline.net/lote/detalhe/160719", " 082-495-2022 - SEPARADORA CENTRIFUGA ALFA LAVAL, MOD. S 986 FLEX, ANO 2012. - LOC. VITÓRIA/ES")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=HYPERLINK("https://leilaoonline.net/lote/detalhe/160722", "126")</f>
      </c>
      <c r="B33" s="4" t="s">
        <f>=HYPERLINK("https://leilaoonline.net/lote/detalhe/160722", " 082-485-2022 - 5 ASPIRADORES DE PO INDUSTRIAL KARCHER, MOD. IVS 100/75, ANO 2019. - LOC. VITÓRIA/ES")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=HYPERLINK("https://leilaoonline.net/lote/detalhe/160733", "127")</f>
      </c>
      <c r="B34" s="4" t="s">
        <f>=HYPERLINK("https://leilaoonline.net/lote/detalhe/160733", " 082-483-2022 - MÁQUINA DE MANDRILHAR HS DESENVOLVIM, MOD. MANDRILHAR MANC, ANO 2007. - LOC. VITÓRIA/ES")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=HYPERLINK("https://leilaoonline.net/lote/detalhe/160738", "128")</f>
      </c>
      <c r="B35" s="4" t="s">
        <f>=HYPERLINK("https://leilaoonline.net/lote/detalhe/160738", " 082-542-2022 - CABO POT ELET. 3,6/6KV 70MM2 6. - LOC. VITÓRIA/ES")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=HYPERLINK("https://leilaoonline.net/lote/detalhe/160725", "129")</f>
      </c>
      <c r="B36" s="4" t="s">
        <f>=HYPERLINK("https://leilaoonline.net/lote/detalhe/160725", " 082-536-2022 - APROX. 230 ITENS. - CAIXA DX00800125F1 SALZGITTER, ESFERA ZX11334457 METSO, E OUTRO, VEJA DESCRITIVO DE ITENS. - LOC. VITÓRIA/ES")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=HYPERLINK("https://leilaoonline.net/lote/detalhe/160729", "130")</f>
      </c>
      <c r="B37" s="4" t="s">
        <f>=HYPERLINK("https://leilaoonline.net/lote/detalhe/160729", " 082-482-2022 - MÁQUINA DE USINAR H.S. DESENVOLVIM, MOD. MAQ. BLOCO GM, ANO 2005. - LOC. VITÓRIA/ES")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=HYPERLINK("https://leilaoonline.net/lote/detalhe/160737", "131")</f>
      </c>
      <c r="B38" s="4" t="s">
        <f>=HYPERLINK("https://leilaoonline.net/lote/detalhe/160737", " 082-481-2022 - MÁQUINA DE USINAR H.S. DESENVOLVIM, MOD. MAQ. SERRILHAS, ANO 2007. - LOC. VITÓRIA/ES")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=HYPERLINK("https://leilaoonline.net/lote/detalhe/160734", "132")</f>
      </c>
      <c r="B39" s="4" t="s">
        <f>=HYPERLINK("https://leilaoonline.net/lote/detalhe/160734", " 082-458-2022 - PUXADOR DE TRUCK DE LOCOMOTIVAS SEW DO BRASIL, MOD. RF1060DZ132MZ6, ANO 2007. - LOC. VITÓRIA/ES")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=HYPERLINK("https://leilaoonline.net/lote/detalhe/160736", "133")</f>
      </c>
      <c r="B40" s="4" t="s">
        <f>=HYPERLINK("https://leilaoonline.net/lote/detalhe/160736", " 082-456-2022 - PUXADOR DE LOCOMOTIVAS PLANETA, MOD. SB-305-E ZUGWIN, ANO 2010. - LOC. VITÓRIA/ES")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=HYPERLINK("https://leilaoonline.net/lote/detalhe/160735", "134")</f>
      </c>
      <c r="B41" s="4" t="s">
        <f>=HYPERLINK("https://leilaoonline.net/lote/detalhe/160735", " 082-455-2022 - PUXADOR DE LOCOMOTIVAS PLANETA, MOD. SB-305-E ZUGWIN, ANO 2010. - LOC. VITÓRIA/ES")</f>
      </c>
      <c r="C41" s="4" t="inlineStr">
        <is>
          <t>Vendido</t>
        </is>
      </c>
      <c r="D41" s="4" t="inlineStr">
        <is>
          <t>1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=HYPERLINK("https://leilaoonline.net/lote/detalhe/160726", "135")</f>
      </c>
      <c r="B42" s="4" t="s">
        <f>=HYPERLINK("https://leilaoonline.net/lote/detalhe/160726", " 082-452-2022 - PRENSA NOWAK, MOD. TESTE DE MOLA, ANO 1990. - LOC. VITÓRIA/ES")</f>
      </c>
      <c r="C42" s="4" t="inlineStr">
        <is>
          <t>Vendido</t>
        </is>
      </c>
      <c r="D42" s="4" t="inlineStr">
        <is>
          <t>40</t>
        </is>
      </c>
      <c r="E42" s="5" t="inlineStr">
        <is>
          <t>16.750,00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=HYPERLINK("https://leilaoonline.net/lote/detalhe/160731", "136")</f>
      </c>
      <c r="B43" s="4" t="s">
        <f>=HYPERLINK("https://leilaoonline.net/lote/detalhe/160731", " 082-451-2022 - PUXADOR DE TRUCK DE LOCOMOTIVAS GEDI, ANO 1974. - LOC. VITÓRIA/ES")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=HYPERLINK("https://leilaoonline.net/lote/detalhe/160724", "137")</f>
      </c>
      <c r="B44" s="4" t="s">
        <f>=HYPERLINK("https://leilaoonline.net/lote/detalhe/160724", " 082-419-2022 - PUXADOR DE TRUCK GEDI, ANO 1974. - LOC. VITÓRIA/ES")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=HYPERLINK("https://leilaoonline.net/lote/detalhe/160739", "138")</f>
      </c>
      <c r="B45" s="4" t="s">
        <f>=HYPERLINK("https://leilaoonline.net/lote/detalhe/160739", " 082-450-2022 - TORNO ID-20, MOD. ROMI, ANO 1995. - LOC. VITÓRIA/ES")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24.500,00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=HYPERLINK("https://leilaoonline.net/lote/detalhe/160723", "139")</f>
      </c>
      <c r="B46" s="4" t="s">
        <f>=HYPERLINK("https://leilaoonline.net/lote/detalhe/160723", " 082-418-2022 - CENTRIFUGA DE ÓLEO ALFA LAVAL, MOD. SU700, ANO 2002. - LOC. VITÓRIA/ES")</f>
      </c>
      <c r="C46" s="4" t="inlineStr">
        <is>
          <t>Vendido</t>
        </is>
      </c>
      <c r="D46" s="4" t="inlineStr">
        <is>
          <t>6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=HYPERLINK("https://leilaoonline.net/lote/detalhe/160727", "140")</f>
      </c>
      <c r="B47" s="4" t="s">
        <f>=HYPERLINK("https://leilaoonline.net/lote/detalhe/160727", " 082-412-2022 - GUINDASTE ATLAS, MOD. AK4006 R, ANO 2007. - LOC. VITÓRIA/ES")</f>
      </c>
      <c r="C47" s="4" t="inlineStr">
        <is>
          <t>Vendido</t>
        </is>
      </c>
      <c r="D47" s="4" t="inlineStr">
        <is>
          <t>26</t>
        </is>
      </c>
      <c r="E47" s="5" t="inlineStr">
        <is>
          <t>35.000,00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=HYPERLINK("https://leilaoonline.net/lote/detalhe/160730", "141")</f>
      </c>
      <c r="B48" s="4" t="s">
        <f>=HYPERLINK("https://leilaoonline.net/lote/detalhe/160730", " 082-239-2022 - MÁQUINA DE DOBRAR CHAPAS IMAG, MOD. VHL3050, ANO 2008. - LOC. CARIACICA/ES")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=HYPERLINK("https://leilaoonline.net/lote/detalhe/160728", "142")</f>
      </c>
      <c r="B49" s="4" t="s">
        <f>=HYPERLINK("https://leilaoonline.net/lote/detalhe/160728", " 082-116-2022 - 2 ACOP FLEX RIGIDO 720000NM, FALK. - LOC. VITORIA/ES")</f>
      </c>
      <c r="C49" s="4" t="inlineStr">
        <is>
          <t>Vendido</t>
        </is>
      </c>
      <c r="D49" s="4" t="inlineStr">
        <is>
          <t>3</t>
        </is>
      </c>
      <c r="E49" s="5" t="inlineStr">
        <is>
          <t>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=HYPERLINK("https://leilaoonline.net/lote/detalhe/160800", "143")</f>
      </c>
      <c r="B50" s="4" t="s">
        <f>=HYPERLINK("https://leilaoonline.net/lote/detalhe/160800", " GOV-056-2022 - GUINDASTE ATLAS, MOD. AK4006, ANO 1996. - LOC. GOVERNADOR VALADARES/MG")</f>
      </c>
      <c r="C50" s="4" t="inlineStr">
        <is>
          <t>Vendido</t>
        </is>
      </c>
      <c r="D50" s="4" t="inlineStr">
        <is>
          <t>26</t>
        </is>
      </c>
      <c r="E50" s="5" t="inlineStr">
        <is>
          <t>35.000,00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=HYPERLINK("https://leilaoonline.net/lote/detalhe/160792", "144")</f>
      </c>
      <c r="B51" s="4" t="s">
        <f>=HYPERLINK("https://leilaoonline.net/lote/detalhe/160792", " GOV-058-2022 - GUINDASTE ATLAS, MOD. AK4006, ANO 1996. - LOC. GOVERNADOR VALADARES/MG")</f>
      </c>
      <c r="C51" s="4" t="inlineStr">
        <is>
          <t>Vendido</t>
        </is>
      </c>
      <c r="D51" s="4" t="inlineStr">
        <is>
          <t>25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=HYPERLINK("https://leilaoonline.net/lote/detalhe/160798", "145")</f>
      </c>
      <c r="B52" s="4" t="s">
        <f>=HYPERLINK("https://leilaoonline.net/lote/detalhe/160798", " GOV-060-2022 - GUINDASTE ATLAS, MOD. AK4006, ANO 2003. - LOC. GOVERNADOR VALADARES/MG")</f>
      </c>
      <c r="C52" s="4" t="inlineStr">
        <is>
          <t>Não vendido</t>
        </is>
      </c>
      <c r="D52" s="4" t="inlineStr">
        <is>
          <t>26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=HYPERLINK("https://leilaoonline.net/lote/detalhe/160807", "146")</f>
      </c>
      <c r="B53" s="4" t="s">
        <f>=HYPERLINK("https://leilaoonline.net/lote/detalhe/160807", " GOV-054-2022 - 8 VIBRADORES ELETRICOS MANUAL; 2 GERADORES BRANCO BD 6500; MOTOR GERADOR. - LOC. GOVERNADOR VALADARES/MG")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=HYPERLINK("https://leilaoonline.net/lote/detalhe/160797", "147")</f>
      </c>
      <c r="B54" s="4" t="s">
        <f>=HYPERLINK("https://leilaoonline.net/lote/detalhe/160797", " GOV-050-2022 - 3 SOCADORAS PE DE PATO GEISMAR; GERADOR BRANCO / MOD. B4T-2500 S / 2,2 KVA; MOTO ESMERIL DE COLUNA. - LOC. GOVERNADOR VALADARES/MG")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=HYPERLINK("https://leilaoonline.net/lote/detalhe/160801", "148")</f>
      </c>
      <c r="B55" s="4" t="s">
        <f>=HYPERLINK("https://leilaoonline.net/lote/detalhe/160801", " ACA-EQ-002-2022 - 1 PEÇA SISTEMA COMPONENTE;TIPO. GERACAO ENERGIA CA. - LOC. AÇAILÂNDIA/MA")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=HYPERLINK("https://leilaoonline.net/lote/detalhe/160786", "149")</f>
      </c>
      <c r="B56" s="4" t="s">
        <f>=HYPERLINK("https://leilaoonline.net/lote/detalhe/160786", " ACA-EQ-010-2022 - BETONEIRA PROFISSIONAL 600L; MENEGOTTI , ANO 2017, MOD. AUTO CARREGÁVEL. - LOC. AÇAILÂNDIA/MA")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=HYPERLINK("https://leilaoonline.net/lote/detalhe/160794", "150")</f>
      </c>
      <c r="B57" s="4" t="s">
        <f>=HYPERLINK("https://leilaoonline.net/lote/detalhe/160794", " BRU-002-2023 - MAQUINA DE SOLDA MIG/MAGTDG-480ED.BAMBOZZI. - LOC. SÃO GONÇALO DO RIO ABAIXO/ MG")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=HYPERLINK("https://leilaoonline.net/lote/detalhe/160805", "151")</f>
      </c>
      <c r="B58" s="4" t="s">
        <f>=HYPERLINK("https://leilaoonline.net/lote/detalhe/160805", " BRU-007-2022 - 1 NOTEBOOK ELITE BOOK 8460W, HP;  1 NOTEBOOK DELL PRECISION 3510. - LOC. SÃO GONÇALO DO RIO ABAIXO/ MG")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=HYPERLINK("https://leilaoonline.net/lote/detalhe/160787", "152")</f>
      </c>
      <c r="B59" s="4" t="s">
        <f>=HYPERLINK("https://leilaoonline.net/lote/detalhe/160787", " BRU-010-2022 - 1 MOTOSERRA. - LOC. SÃO GONÇALO DO RIO ABAIXO/ MG")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1.800,00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=HYPERLINK("https://leilaoonline.net/lote/detalhe/160793", "153")</f>
      </c>
      <c r="B60" s="4" t="s">
        <f>=HYPERLINK("https://leilaoonline.net/lote/detalhe/160793", " CKS-ATI-060-2022 - 1 TALHA 3 TON TE_1810KN_01, ANO: 2011. - LOC. CARAJÁS/PA")</f>
      </c>
      <c r="C60" s="4" t="inlineStr">
        <is>
          <t>Não vendido</t>
        </is>
      </c>
      <c r="D60" s="4" t="inlineStr">
        <is>
          <t>22</t>
        </is>
      </c>
      <c r="E60" s="5" t="inlineStr">
        <is>
          <t>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=HYPERLINK("https://leilaoonline.net/lote/detalhe/160802", "154")</f>
      </c>
      <c r="B61" s="4" t="s">
        <f>=HYPERLINK("https://leilaoonline.net/lote/detalhe/160802", " CKS-ATI-068-2022 - PENEIRA VIBRATORIA 4X10 PN_123_50 METSO; MOD: PN4X10; ANO: 2010. - LOC. CARAJÁS/PA")</f>
      </c>
      <c r="C61" s="4" t="inlineStr">
        <is>
          <t>Não vendido</t>
        </is>
      </c>
      <c r="D61" s="4" t="inlineStr">
        <is>
          <t>21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=HYPERLINK("https://leilaoonline.net/lote/detalhe/160789", "155")</f>
      </c>
      <c r="B62" s="4" t="s">
        <f>=HYPERLINK("https://leilaoonline.net/lote/detalhe/160789", " CKS-ATI-072-2022. - 3 EMPILHADEIRAS DIVERSAS; VEJA DESCRITIVO DE ITENS. - LOC. CARAJÁS/PA")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=HYPERLINK("https://leilaoonline.net/lote/detalhe/160803", "156")</f>
      </c>
      <c r="B63" s="4" t="s">
        <f>=HYPERLINK("https://leilaoonline.net/lote/detalhe/160803", " CKS-ATI-078-2022 - MAQUINA DE FILETAR ESAB;  MOD: COMBIREX BR 350. - LOC. CARAJÁS/PA")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19.996,00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=HYPERLINK("https://leilaoonline.net/lote/detalhe/160788", "157")</f>
      </c>
      <c r="B64" s="4" t="s">
        <f>=HYPERLINK("https://leilaoonline.net/lote/detalhe/160788", " CKS-ATI-081-2022 - 3 MÁQUINAS DE SOLDA DIVERSAS; VEJA DESCRITIVO DE ITENS. - LOC. PARAUAPÉBAS/PA")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=HYPERLINK("https://leilaoonline.net/lote/detalhe/160806", "158")</f>
      </c>
      <c r="B65" s="4" t="s">
        <f>=HYPERLINK("https://leilaoonline.net/lote/detalhe/160806", " CKS-ATI-083-2022 - 5 MÁQUINAS DE SOLDA; 3 MÁQUINAS DE CORTE DE PLASMA; VEJA DESCRITIVO DE ITENS. - LOC. PARAUAPEBAS/PA")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=HYPERLINK("https://leilaoonline.net/lote/detalhe/160804", "159")</f>
      </c>
      <c r="B66" s="4" t="s">
        <f>=HYPERLINK("https://leilaoonline.net/lote/detalhe/160804", " CKS-ATI-085-2022 - CALANDRA INDUSTRIAL PARA ROUPAS 2 CILINDROS; ANO: 2012; MARCA: SITEC; E OUTROS, VEJA DESCRITIVO DE ITENS. - LOC. PARAUAPEBAS/PA")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=HYPERLINK("https://leilaoonline.net/lote/detalhe/160795", "160")</f>
      </c>
      <c r="B67" s="4" t="s">
        <f>=HYPERLINK("https://leilaoonline.net/lote/detalhe/160795", " CKS-ATI-086-2022 - 14 MÁQUINAS DE SOLDA DIVERSAS; VEJA DESCRITIVO DE ITENS. - LOC. PARAUAPEBAS/PA")</f>
      </c>
      <c r="C67" s="4" t="inlineStr">
        <is>
          <t>Vendido</t>
        </is>
      </c>
      <c r="D67" s="4" t="inlineStr">
        <is>
          <t>1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=HYPERLINK("https://leilaoonline.net/lote/detalhe/160799", "161")</f>
      </c>
      <c r="B68" s="4" t="s">
        <f>=HYPERLINK("https://leilaoonline.net/lote/detalhe/160799", " CKS-ATI-087-2022 - RADIO BASE REPETIDORA TRIMBLE HPB 450 - 35W. - LOC. CARAJÁS/PA")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=HYPERLINK("https://leilaoonline.net/lote/detalhe/160808", "162")</f>
      </c>
      <c r="B69" s="4" t="s">
        <f>=HYPERLINK("https://leilaoonline.net/lote/detalhe/160808", " CKS-ATI-088-2022 - TORRE DE ILUMINAÇÃO CHICAGO, MOD. CPLT4, ANO 2014. - LOC. CARAJÁS/PA")</f>
      </c>
      <c r="C69" s="4" t="inlineStr">
        <is>
          <t>Vendido</t>
        </is>
      </c>
      <c r="D69" s="4" t="inlineStr">
        <is>
          <t>29</t>
        </is>
      </c>
      <c r="E69" s="5" t="inlineStr">
        <is>
          <t>3.300,00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=HYPERLINK("https://leilaoonline.net/lote/detalhe/160809", "163")</f>
      </c>
      <c r="B70" s="4" t="s">
        <f>=HYPERLINK("https://leilaoonline.net/lote/detalhe/160809", " GOV-055-2022 - GERADOR HONDA EP6500 CXS TIPO LDC HONDA. - LOC. GOVERNADOR VALADARES/MG")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=HYPERLINK("https://leilaoonline.net/lote/detalhe/160796", "164")</f>
      </c>
      <c r="B71" s="4" t="s">
        <f>=HYPERLINK("https://leilaoonline.net/lote/detalhe/160796", " GOV-135-2021 - 7 SOCADORAS MANUAIS PE DE PATO GEISMAR. - LOC. GOVERNADOR VALADARES/MG")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2.000,00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=HYPERLINK("https://leilaoonline.net/lote/detalhe/160790", "165")</f>
      </c>
      <c r="B72" s="4" t="s">
        <f>=HYPERLINK("https://leilaoonline.net/lote/detalhe/160790", " ACA-EQ-007-2022 - CONDICIONADOR DE AR; 18000BTUS SPLIT;38KCR18M5. - LOC. AÇAILÂNDIA/MA")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=HYPERLINK("https://leilaoonline.net/lote/detalhe/160791", "166")</f>
      </c>
      <c r="B73" s="4" t="s">
        <f>=HYPERLINK("https://leilaoonline.net/lote/detalhe/160791", " ACA-EQ-008-2022 - MAQUINA DE SOLDA INVERSORA; RIV222DIGITAL; VONDER. - LOC. AÇAILÂNDIA/MA")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=HYPERLINK("https://leilaoonline.net/lote/detalhe/160854", "167")</f>
      </c>
      <c r="B74" s="4" t="s">
        <f>=HYPERLINK("https://leilaoonline.net/lote/detalhe/160854", " MRB-EQ-020-2022 - SEQUENCIADOR AUTOMATICO DE DNA PACIFIC BIOSCIE, ANO 2017, MOD. SEQUEL 1. - LOC. BELÉM/PA")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=HYPERLINK("https://leilaoonline.net/lote/detalhe/160837", "168")</f>
      </c>
      <c r="B75" s="4" t="s">
        <f>=HYPERLINK("https://leilaoonline.net/lote/detalhe/160837", " MRB-EQ-016-2022 - GUINDASTE MUNCK ARGOS AGI AYU.J.M.B22 ANO 2005. - LOC. MARABÁ/PA")</f>
      </c>
      <c r="C75" s="4" t="inlineStr">
        <is>
          <t>Não vendido</t>
        </is>
      </c>
      <c r="D75" s="4" t="inlineStr">
        <is>
          <t>55</t>
        </is>
      </c>
      <c r="E75" s="5" t="inlineStr">
        <is>
          <t>38.000,00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=HYPERLINK("https://leilaoonline.net/lote/detalhe/160842", "169")</f>
      </c>
      <c r="B76" s="4" t="s">
        <f>=HYPERLINK("https://leilaoonline.net/lote/detalhe/160842", " MRB-EQ-002-2023 - PALETEIRA TRANSPALETE HIDRAULICO 530MM TM2000B SP; 2 BALANÇAS DIVERSAS; VEJA DESCRITIVO DE ITENS. - LOC. MARABÁ/PA")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=HYPERLINK("https://leilaoonline.net/lote/detalhe/160853", "170")</f>
      </c>
      <c r="B77" s="4" t="s">
        <f>=HYPERLINK("https://leilaoonline.net/lote/detalhe/160853", " MRB-EQ-002-2022 - TORRE DE ILUMINAÇÃO VIPART, MOD. RPLT-600C, ANO 2012. - LOC. MARABÁ/PA")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=HYPERLINK("https://leilaoonline.net/lote/detalhe/160850", "171")</f>
      </c>
      <c r="B78" s="4" t="s">
        <f>=HYPERLINK("https://leilaoonline.net/lote/detalhe/160850", " MRB-EQ-001-2023 - 2 GERADORES, GMP, GEP75, PERKINS. ANO 2005, MOD. GTA, MARCA WEG. - LOC. MARABÁ/PA")</f>
      </c>
      <c r="C78" s="4" t="inlineStr">
        <is>
          <t>Não vendido</t>
        </is>
      </c>
      <c r="D78" s="4" t="inlineStr">
        <is>
          <t>66</t>
        </is>
      </c>
      <c r="E78" s="5" t="inlineStr">
        <is>
          <t>16.400,00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=HYPERLINK("https://leilaoonline.net/lote/detalhe/160846", "172")</f>
      </c>
      <c r="B79" s="4" t="s">
        <f>=HYPERLINK("https://leilaoonline.net/lote/detalhe/160846", " S11D-001-2023 - PRENSA FAREX; MOD. PH 1076 KS 03, ANO 2019. - LOC. CANAÃ DOS CARAJAS/PA")</f>
      </c>
      <c r="C79" s="4" t="inlineStr">
        <is>
          <t>Não vendido</t>
        </is>
      </c>
      <c r="D79" s="4" t="inlineStr">
        <is>
          <t>7</t>
        </is>
      </c>
      <c r="E79" s="5" t="inlineStr">
        <is>
          <t>1.900,00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=HYPERLINK("https://leilaoonline.net/lote/detalhe/160845", "173")</f>
      </c>
      <c r="B80" s="4" t="s">
        <f>=HYPERLINK("https://leilaoonline.net/lote/detalhe/160845", " S11D-002-2023-MRO - 18 ITENS - ENGRENAGEM E PINHÃO, ORGAO DE TRANSMISSAO DE EIXO DE ACIONAMENTO DE REDUTOR - VEJA DESCRITIVO DE ITENS - - LOC. CANAÃ DOS CARAJÁS/PA")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=HYPERLINK("https://leilaoonline.net/lote/detalhe/160855", "174")</f>
      </c>
      <c r="B81" s="4" t="s">
        <f>=HYPERLINK("https://leilaoonline.net/lote/detalhe/160855", " S11D-017-2022 - AEROFOTOGRAMETRICO ASA CENTRAL. - LOC. CANAÃ DOS CARAJÁS/PA")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=HYPERLINK("https://leilaoonline.net/lote/detalhe/160852", "175")</f>
      </c>
      <c r="B82" s="4" t="s">
        <f>=HYPERLINK("https://leilaoonline.net/lote/detalhe/160852", " SFH-035-2022 - BRITADOR FAÇO, MOD. 6240C. - LOC. SIMÕES FILHO/BA")</f>
      </c>
      <c r="C82" s="4" t="inlineStr">
        <is>
          <t>Não vendido</t>
        </is>
      </c>
      <c r="D82" s="4" t="inlineStr">
        <is>
          <t>116</t>
        </is>
      </c>
      <c r="E82" s="5" t="inlineStr">
        <is>
          <t>138.500,00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=HYPERLINK("https://leilaoonline.net/lote/detalhe/160838", "176")</f>
      </c>
      <c r="B83" s="4" t="s">
        <f>=HYPERLINK("https://leilaoonline.net/lote/detalhe/160838", " ITA-056-2022 - PALETEIRA HIDRAULICA MANUAL, 11SDJ/10307;ARTLIFT. - LOC. ITABIRA/MG")</f>
      </c>
      <c r="C83" s="4" t="inlineStr">
        <is>
          <t>Não vendido</t>
        </is>
      </c>
      <c r="D83" s="4" t="inlineStr">
        <is>
          <t>15</t>
        </is>
      </c>
      <c r="E83" s="5" t="inlineStr">
        <is>
          <t>1.200,00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=HYPERLINK("https://leilaoonline.net/lote/detalhe/160848", "177")</f>
      </c>
      <c r="B84" s="4" t="s">
        <f>=HYPERLINK("https://leilaoonline.net/lote/detalhe/160848", " ITA-057-2022 - APROX. 31 ITENS. - MÁQUINAS DE SOLDA, RETIFICADORES PARA SOLDA E OUTROS; VEJA DESCRITIVO DE ITENS. - LOC. ITABIRA/MG")</f>
      </c>
      <c r="C84" s="4" t="inlineStr">
        <is>
          <t>Não vendido</t>
        </is>
      </c>
      <c r="D84" s="4" t="inlineStr">
        <is>
          <t>25</t>
        </is>
      </c>
      <c r="E84" s="5" t="inlineStr">
        <is>
          <t>17.500,00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=HYPERLINK("https://leilaoonline.net/lote/detalhe/160844", "178")</f>
      </c>
      <c r="B85" s="4" t="s">
        <f>=HYPERLINK("https://leilaoonline.net/lote/detalhe/160844", " ITA-058-2022 - 23 MÁQUINAS DE SOLDA/DANIFICADAS. - LOC. ITABIRA/MG")</f>
      </c>
      <c r="C85" s="4" t="inlineStr">
        <is>
          <t>Não vendido</t>
        </is>
      </c>
      <c r="D85" s="4" t="inlineStr">
        <is>
          <t>50</t>
        </is>
      </c>
      <c r="E85" s="5" t="inlineStr">
        <is>
          <t>10.850,00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=HYPERLINK("https://leilaoonline.net/lote/detalhe/160849", "179")</f>
      </c>
      <c r="B86" s="4" t="s">
        <f>=HYPERLINK("https://leilaoonline.net/lote/detalhe/160849", " ITA-059-2022 - 23 MÁQUINAS DE SOLDA/DANIFICADAS. - LOC. ITABIRA/MG")</f>
      </c>
      <c r="C86" s="4" t="inlineStr">
        <is>
          <t>Não vendido</t>
        </is>
      </c>
      <c r="D86" s="4" t="inlineStr">
        <is>
          <t>50</t>
        </is>
      </c>
      <c r="E86" s="5" t="inlineStr">
        <is>
          <t>10.700,00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=HYPERLINK("https://leilaoonline.net/lote/detalhe/160841", "180")</f>
      </c>
      <c r="B87" s="4" t="s">
        <f>=HYPERLINK("https://leilaoonline.net/lote/detalhe/160841", " ITA-061-2022 - 27 MÁQUINAS DE SOLDA/DANIFICADAS. - LOC. ITABIRA/MG")</f>
      </c>
      <c r="C87" s="4" t="inlineStr">
        <is>
          <t>Não vendido</t>
        </is>
      </c>
      <c r="D87" s="4" t="inlineStr">
        <is>
          <t>55</t>
        </is>
      </c>
      <c r="E87" s="5" t="inlineStr">
        <is>
          <t>10.250,00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=HYPERLINK("https://leilaoonline.net/lote/detalhe/160851", "181")</f>
      </c>
      <c r="B88" s="4" t="s">
        <f>=HYPERLINK("https://leilaoonline.net/lote/detalhe/160851", " ITA-064-2022 - APROX. 4 ITENS. - VISCOSIMETRO LACTEA, ANALISADOR DE OLEO; E OUTROS, VEJA DESCRITIVO DE ITENS. - LOC. ITABIRA/MG")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=HYPERLINK("https://leilaoonline.net/lote/detalhe/160839", "182")</f>
      </c>
      <c r="B89" s="4" t="s">
        <f>=HYPERLINK("https://leilaoonline.net/lote/detalhe/160839", " ITA-065-2022 - APROX. 8 ITENS. - COMPRESSOR DE AR SCHULZ; TORNO PATRIMONIO 2014989; E OUTROS, VEJA DESCRITIVO DE ITENS. - LOC. ITABIRA/MG")</f>
      </c>
      <c r="C89" s="4" t="inlineStr">
        <is>
          <t>Vendido</t>
        </is>
      </c>
      <c r="D89" s="4" t="inlineStr">
        <is>
          <t>19</t>
        </is>
      </c>
      <c r="E89" s="5" t="inlineStr">
        <is>
          <t>31.000,00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=HYPERLINK("https://leilaoonline.net/lote/detalhe/160843", "183")</f>
      </c>
      <c r="B90" s="4" t="s">
        <f>=HYPERLINK("https://leilaoonline.net/lote/detalhe/160843", " ITA-073-2022 - 2 CENTROS DE CONTROLE DE MOTORES; CENTRO DE CONTROLE DE MOTORES SCHNEIDER BT480. - LOC. ITABIRA/MG")</f>
      </c>
      <c r="C90" s="4" t="inlineStr">
        <is>
          <t>Vendido</t>
        </is>
      </c>
      <c r="D90" s="4" t="inlineStr">
        <is>
          <t>20</t>
        </is>
      </c>
      <c r="E90" s="5" t="inlineStr">
        <is>
          <t>29.000,00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=HYPERLINK("https://leilaoonline.net/lote/detalhe/160847", "184")</f>
      </c>
      <c r="B91" s="4" t="s">
        <f>=HYPERLINK("https://leilaoonline.net/lote/detalhe/160847", " ITA-075-2022 - ESTUFA DE ACO PALLEY,MOD.E-122,1 PORT.220. - LOC. ITABIRA/MG")</f>
      </c>
      <c r="C91" s="4" t="inlineStr">
        <is>
          <t>Vendido</t>
        </is>
      </c>
      <c r="D91" s="4" t="inlineStr">
        <is>
          <t>2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=HYPERLINK("https://leilaoonline.net/lote/detalhe/160840", "185")</f>
      </c>
      <c r="B92" s="4" t="s">
        <f>=HYPERLINK("https://leilaoonline.net/lote/detalhe/160840", " ITA-118-2022 - APROX. 18 ITENS. - CONVERSOR TORQUE 2407186 CATERPILLAR, GRUPO ENGRENAGEM 2034000 CATERPILLAR; E OUTROS, VEJA DESCRITIVO DE ITENS. - LOC. ITABIRA/MG")</f>
      </c>
      <c r="C92" s="4" t="inlineStr">
        <is>
          <t>Não vendido</t>
        </is>
      </c>
      <c r="D92" s="4" t="inlineStr">
        <is>
          <t>19</t>
        </is>
      </c>
      <c r="E92" s="5" t="inlineStr">
        <is>
          <t>20.200,00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=HYPERLINK("https://leilaoonline.net/lote/detalhe/160856", "186")</f>
      </c>
      <c r="B93" s="4" t="s">
        <f>=HYPERLINK("https://leilaoonline.net/lote/detalhe/160856", "SLB-046-2022 - 296 METROS DE CORREIA TRANSPORTADORA; TIPO: ABERTA. - LOC. MARABÁ/PA")</f>
      </c>
      <c r="C93" s="4" t="inlineStr">
        <is>
          <t>Não vendido</t>
        </is>
      </c>
      <c r="D93" s="4" t="inlineStr">
        <is>
          <t>19</t>
        </is>
      </c>
      <c r="E93" s="5" t="inlineStr">
        <is>
          <t>34.300,00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=HYPERLINK("https://leilaoonline.net/lote/detalhe/160966", "187")</f>
      </c>
      <c r="B94" s="4" t="s">
        <f>=HYPERLINK("https://leilaoonline.net/lote/detalhe/160966", " TIG-040-2022 - BRITADOR DE MANDIBULA DIAL - MOD. 25-15, ANO 2013, POTÊNCIA 7,4W. - LOC. MANGARATIBA/RJ")</f>
      </c>
      <c r="C94" s="4" t="inlineStr">
        <is>
          <t>Não vendido</t>
        </is>
      </c>
      <c r="D94" s="4" t="inlineStr">
        <is>
          <t>7</t>
        </is>
      </c>
      <c r="E94" s="5" t="inlineStr">
        <is>
          <t>11.000,00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=HYPERLINK("https://leilaoonline.net/lote/detalhe/160977", "188")</f>
      </c>
      <c r="B95" s="4" t="s">
        <f>=HYPERLINK("https://leilaoonline.net/lote/detalhe/160977", " TIG-045-2022 - REDUTOR VEL. HELIC. 199 22,09CV; REDUTOR VEL HELIC 25,95 177HP  - LOC. MANGARATIBA/RJ")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=HYPERLINK("https://leilaoonline.net/lote/detalhe/160959", "189")</f>
      </c>
      <c r="B96" s="4" t="s">
        <f>=HYPERLINK("https://leilaoonline.net/lote/detalhe/160959", " TIG-046-2022 -  2 PEÇAS - MBR_TAMBOR; APLICACA;PTN-F-TB 204 FILSAN. - LOC. MANGARATIBA/RJ")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=HYPERLINK("https://leilaoonline.net/lote/detalhe/160971", "190")</f>
      </c>
      <c r="B97" s="4" t="s">
        <f>=HYPERLINK("https://leilaoonline.net/lote/detalhe/160971", " TIG-047-2022 - 1 TAMBOR CORREIA TRANSPORTADORA 1200MM. - LOC. MANGARATIBA/RJ")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=HYPERLINK("https://leilaoonline.net/lote/detalhe/160960", "191")</f>
      </c>
      <c r="B98" s="4" t="s">
        <f>=HYPERLINK("https://leilaoonline.net/lote/detalhe/160960", " TIG-048-2022 - 1 TAMBOR CORREIA TRANSPORTADORA 1200MM. - LOC. MANGARATIBA/RJ")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=HYPERLINK("https://leilaoonline.net/lote/detalhe/160978", "192")</f>
      </c>
      <c r="B99" s="4" t="s">
        <f>=HYPERLINK("https://leilaoonline.net/lote/detalhe/160978", " TIG-015-2022 - 1 CONTRA RECUO 240MM. - LOC. MANGARATIBA/RJ")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=HYPERLINK("https://leilaoonline.net/lote/detalhe/160964", "193")</f>
      </c>
      <c r="B100" s="4" t="s">
        <f>=HYPERLINK("https://leilaoonline.net/lote/detalhe/160964", " TIG-001-2023 - 10 TAMBORES - LOC. MANGARATIBA/RJ")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=HYPERLINK("https://leilaoonline.net/lote/detalhe/160965", "194")</f>
      </c>
      <c r="B101" s="4" t="s">
        <f>=HYPERLINK("https://leilaoonline.net/lote/detalhe/160965", " SLS-EQ-047-2022 - VAGÃO FERROVIARIO PNS, MOD. VAGÃO PLATAFORMA PNS - 104.016-2, ANO 1989. - LOC. SÃO LUÍS/MA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=HYPERLINK("https://leilaoonline.net/lote/detalhe/160979", "195")</f>
      </c>
      <c r="B102" s="4" t="s">
        <f>=HYPERLINK("https://leilaoonline.net/lote/detalhe/160979", " SLS-EQ-001-2023 - VAGÃO BAGAGEIRO SMR-104901-1. - LOC. SÃO LUÍS/MA")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=HYPERLINK("https://leilaoonline.net/lote/detalhe/160980", "196")</f>
      </c>
      <c r="B103" s="4" t="s">
        <f>=HYPERLINK("https://leilaoonline.net/lote/detalhe/160980", " SLS-EQ-002-2023 - VAGAO PASSAGEIRO SMR - 104351-0. - LOC. SÃO LUIS/MA")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=HYPERLINK("https://leilaoonline.net/lote/detalhe/160970", "197")</f>
      </c>
      <c r="B104" s="4" t="s">
        <f>=HYPERLINK("https://leilaoonline.net/lote/detalhe/160970", " SLS-EQ-003-2022 - TELEFONE CELULAR IPHONE 6 S – CINZA ESPACIAL 32GB. - LOC. SÃO LUÍS/MA")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=HYPERLINK("https://leilaoonline.net/lote/detalhe/160962", "198")</f>
      </c>
      <c r="B105" s="4" t="s">
        <f>=HYPERLINK("https://leilaoonline.net/lote/detalhe/160962", " SLS-EQ-003-2023 - PLATAFORMA ELEVATORIA GENIE, MOD. Z-30/20N, ANO 2010. - LOC. SÃO LUÍS/MA")</f>
      </c>
      <c r="C105" s="4" t="inlineStr">
        <is>
          <t>Não vendido</t>
        </is>
      </c>
      <c r="D105" s="4" t="inlineStr">
        <is>
          <t>10</t>
        </is>
      </c>
      <c r="E105" s="5" t="inlineStr">
        <is>
          <t>59.000,00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=HYPERLINK("https://leilaoonline.net/lote/detalhe/160963", "199")</f>
      </c>
      <c r="B106" s="4" t="s">
        <f>=HYPERLINK("https://leilaoonline.net/lote/detalhe/160963", " SLS-EQ-007-2022 - MAQUINA PARA PREGOS DE LINHA GEISMAR, MOD. AC-1, ANO 2012. - LOC. SÃO LUÍS/MA")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=HYPERLINK("https://leilaoonline.net/lote/detalhe/160967", "200")</f>
      </c>
      <c r="B107" s="4" t="s">
        <f>=HYPERLINK("https://leilaoonline.net/lote/detalhe/160967", " SLS-EQ-034-2022 - 1 MAQUINA DE SOLDA; 36V; 50/60HZ; MIG MAG; EUTECTIC. - LOC. SÃO LUÍS/MA")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=HYPERLINK("https://leilaoonline.net/lote/detalhe/160973", "201")</f>
      </c>
      <c r="B108" s="4" t="s">
        <f>=HYPERLINK("https://leilaoonline.net/lote/detalhe/160973", " SLS-EQ-042-2021 - 16 MÁQUINAS DE SOLDA DIVERSAS, VEJA DESCRITIVO DE ITENS. - LOC. SÃO LUÍS/MA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=HYPERLINK("https://leilaoonline.net/lote/detalhe/160975", "202")</f>
      </c>
      <c r="B109" s="4" t="s">
        <f>=HYPERLINK("https://leilaoonline.net/lote/detalhe/160975", " SLS-EQ-042-2022 - 17 FORNOS DIVERSOS, BEBEDOURO, ESTUFA CURVA DUPLA E OUTROS; VEJA DESCRITIVO DE ITENS. - LOC. SÃO LUÍS/MA")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=HYPERLINK("https://leilaoonline.net/lote/detalhe/160981", "203")</f>
      </c>
      <c r="B110" s="4" t="s">
        <f>=HYPERLINK("https://leilaoonline.net/lote/detalhe/160981", " SLS-EQ-048-2022 - 2 CAIXA DE SOM AMPLIFICADORA – SM- CAP16P. - LOC. SÃO LUÍS/MA")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=HYPERLINK("https://leilaoonline.net/lote/detalhe/160968", "204")</f>
      </c>
      <c r="B111" s="4" t="s">
        <f>=HYPERLINK("https://leilaoonline.net/lote/detalhe/160968", " SLS-EQ-050-2022 - 5 GERADORES DIVERSOS, MÁQUINA DE FURAR TRILHO E OUTROS, VEJA DESCRITIVO DE ITENS. - LOC. SÃO LUÍS/MA")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=HYPERLINK("https://leilaoonline.net/lote/detalhe/160974", "205")</f>
      </c>
      <c r="B112" s="4" t="s">
        <f>=HYPERLINK("https://leilaoonline.net/lote/detalhe/160974", " SLS-EQ-051-2022 - GUINDASTE PALFINGER, MOD. PKB15500, ANO 2017. - LOC. SÃO LUÍS/MA")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46.000,00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=HYPERLINK("https://leilaoonline.net/lote/detalhe/160969", "206")</f>
      </c>
      <c r="B113" s="4" t="s">
        <f>=HYPERLINK("https://leilaoonline.net/lote/detalhe/160969", " SLS-EQ-053-2022 - GERADOR MWM, MOD. 336, ANO 2006. - LOC. SÃO LUÍS/MA")</f>
      </c>
      <c r="C113" s="4" t="inlineStr">
        <is>
          <t>Não vendido</t>
        </is>
      </c>
      <c r="D113" s="4" t="inlineStr">
        <is>
          <t>12</t>
        </is>
      </c>
      <c r="E113" s="5" t="inlineStr">
        <is>
          <t>2.100,00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=HYPERLINK("https://leilaoonline.net/lote/detalhe/160961", "207")</f>
      </c>
      <c r="B114" s="4" t="s">
        <f>=HYPERLINK("https://leilaoonline.net/lote/detalhe/160961", " SSG-058-2022-MRO - 5 COMANDOS FINAIS 5V6324 CATERPILLAR; MOTOR; APLICACAO: PERFURATRIZ DR560. - LOC. CANAÃ DOS CARAJÁS/PA")</f>
      </c>
      <c r="C114" s="4" t="inlineStr">
        <is>
          <t>Não vendido</t>
        </is>
      </c>
      <c r="D114" s="4" t="inlineStr">
        <is>
          <t>11</t>
        </is>
      </c>
      <c r="E114" s="5" t="inlineStr">
        <is>
          <t>29.000,00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=HYPERLINK("https://leilaoonline.net/lote/detalhe/160972", "208")</f>
      </c>
      <c r="B115" s="4" t="s">
        <f>=HYPERLINK("https://leilaoonline.net/lote/detalhe/160972", " SIS-009-2022 - GUINDASTE EMAP, MOD. IMFF126420, ANO 2003. - LOC. SANTA INÊS/MA")</f>
      </c>
      <c r="C115" s="4" t="inlineStr">
        <is>
          <t>Não vendido</t>
        </is>
      </c>
      <c r="D115" s="4" t="inlineStr">
        <is>
          <t>25</t>
        </is>
      </c>
      <c r="E115" s="5" t="inlineStr">
        <is>
          <t>17.000,00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=HYPERLINK("https://leilaoonline.net/lote/detalhe/160976", "209")</f>
      </c>
      <c r="B116" s="4" t="s">
        <f>=HYPERLINK("https://leilaoonline.net/lote/detalhe/160976", " SIS-010-2022 - GUINDASTE MH, MOD. MH12000T, ANO 2002. - LOC. SANTA INÊS/MA")</f>
      </c>
      <c r="C116" s="4" t="inlineStr">
        <is>
          <t>Não vendido</t>
        </is>
      </c>
      <c r="D116" s="4" t="inlineStr">
        <is>
          <t>23</t>
        </is>
      </c>
      <c r="E116" s="5" t="inlineStr">
        <is>
          <t>16.000,00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=HYPERLINK("https://leilaoonline.net/lote/detalhe/160782", "218")</f>
      </c>
      <c r="B117" s="4" t="s">
        <f>=HYPERLINK("https://leilaoonline.net/lote/detalhe/160782", "CKS-MRO-082-2022 - 12 ITENS MOTOR CORRENTE, CILINDRO E OUTROS - VEJA DESCRITIVO DE ITENS -  LOC: Carajás - PA")</f>
      </c>
      <c r="C117" s="4" t="inlineStr">
        <is>
          <t>Vendido</t>
        </is>
      </c>
      <c r="D117" s="4" t="inlineStr">
        <is>
          <t>14</t>
        </is>
      </c>
      <c r="E117" s="5" t="inlineStr">
        <is>
          <t>10.500,00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=HYPERLINK("https://leilaoonline.net/lote/detalhe/160781", "219")</f>
      </c>
      <c r="B118" s="4" t="s">
        <f>=HYPERLINK("https://leilaoonline.net/lote/detalhe/160781", "CKS-MRO-011-2022 - 8 PÇ ROLAMENTO ESF 13100901 KSB - LOC: Carajás - PA")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=HYPERLINK("https://leilaoonline.net/lote/detalhe/160749", "220")</f>
      </c>
      <c r="B119" s="4" t="s">
        <f>=HYPERLINK("https://leilaoonline.net/lote/detalhe/160749", " 082-001-2023-276 - APROX. 216 ITENS - PORCA 16MM BOLLHOFF, LOC. VITORIA/ ES")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=HYPERLINK("https://leilaoonline.net/lote/detalhe/160742", "221")</f>
      </c>
      <c r="B120" s="4" t="s">
        <f>=HYPERLINK("https://leilaoonline.net/lote/detalhe/160742", " 082-003-2023 - 127 ITENS, COMPRESSOR AR, RETENTOR , ALMOFADA E OUTROS, VEJA DESCRITIVO DE ITENS - LOC. VITORIA/ES")</f>
      </c>
      <c r="C120" s="4" t="inlineStr">
        <is>
          <t>Vendido</t>
        </is>
      </c>
      <c r="D120" s="4" t="inlineStr">
        <is>
          <t>21</t>
        </is>
      </c>
      <c r="E120" s="5" t="inlineStr">
        <is>
          <t>2.800,00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=HYPERLINK("https://leilaoonline.net/lote/detalhe/160751", "222")</f>
      </c>
      <c r="B121" s="4" t="s">
        <f>=HYPERLINK("https://leilaoonline.net/lote/detalhe/160751", " 082-004-2023 - 31 ITENS - BARRA , ARRUELA , FUSIVEL E OUTROS - VEJA DESCRITIVO DE ITENS - LOC. VITORIA/ES")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=HYPERLINK("https://leilaoonline.net/lote/detalhe/160744", "223")</f>
      </c>
      <c r="B122" s="4" t="s">
        <f>=HYPERLINK("https://leilaoonline.net/lote/detalhe/160744", " 082-050-2022- 104 ITENS, CARANGUEIJO, SUPORTE , CARACOL  E OUTROS, VEJA DESCRITIVO DE ITENS - LOC. VITORIA/ES")</f>
      </c>
      <c r="C122" s="4" t="inlineStr">
        <is>
          <t>Não vendido</t>
        </is>
      </c>
      <c r="D122" s="4" t="inlineStr">
        <is>
          <t>15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=HYPERLINK("https://leilaoonline.net/lote/detalhe/160750", "224")</f>
      </c>
      <c r="B123" s="4" t="s">
        <f>=HYPERLINK("https://leilaoonline.net/lote/detalhe/160750", " 082-320-2022 - APROX. 2857 ITENS - ROLAMENTOS , CONEXÃO, ANEIS   E OUTROS, VEJA DESCRITIVO DE ITENS - LOC. VITORIA/ES")</f>
      </c>
      <c r="C123" s="4" t="inlineStr">
        <is>
          <t>Vendido</t>
        </is>
      </c>
      <c r="D123" s="4" t="inlineStr">
        <is>
          <t>29</t>
        </is>
      </c>
      <c r="E123" s="5" t="inlineStr">
        <is>
          <t>3.750,00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=HYPERLINK("https://leilaoonline.net/lote/detalhe/160756", "225")</f>
      </c>
      <c r="B124" s="4" t="s">
        <f>=HYPERLINK("https://leilaoonline.net/lote/detalhe/160756", " 080-380-2022- 55 ITENS - ROLOS DIVERSOS , VEJA DESCRITIVO DE ITENS - LOC. VITORIA/ES")</f>
      </c>
      <c r="C124" s="4" t="inlineStr">
        <is>
          <t>Não vendido</t>
        </is>
      </c>
      <c r="D124" s="4" t="inlineStr">
        <is>
          <t>16</t>
        </is>
      </c>
      <c r="E124" s="5" t="inlineStr">
        <is>
          <t>2.600,00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=HYPERLINK("https://leilaoonline.net/lote/detalhe/160743", "226")</f>
      </c>
      <c r="B125" s="4" t="s">
        <f>=HYPERLINK("https://leilaoonline.net/lote/detalhe/160743", " 082-384-2022 - 96 ITENS -  ROLOS DIVERSOS , VEJA DESCRITIVO DE ITENS - LOC. VITORIA/ES")</f>
      </c>
      <c r="C125" s="4" t="inlineStr">
        <is>
          <t>Não vendido</t>
        </is>
      </c>
      <c r="D125" s="4" t="inlineStr">
        <is>
          <t>19</t>
        </is>
      </c>
      <c r="E125" s="5" t="inlineStr">
        <is>
          <t>2.700,00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=HYPERLINK("https://leilaoonline.net/lote/detalhe/160745", "227")</f>
      </c>
      <c r="B126" s="4" t="s">
        <f>=HYPERLINK("https://leilaoonline.net/lote/detalhe/160745", " 082-386-2022 - 77 ITENS,  ROLOS DIVERSOS , VEJA DESCRITIVO DE ITENS - LOC. VITORIA/ES")</f>
      </c>
      <c r="C126" s="4" t="inlineStr">
        <is>
          <t>Vendido</t>
        </is>
      </c>
      <c r="D126" s="4" t="inlineStr">
        <is>
          <t>25</t>
        </is>
      </c>
      <c r="E126" s="5" t="inlineStr">
        <is>
          <t>3.500,00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=HYPERLINK("https://leilaoonline.net/lote/detalhe/160760", "228")</f>
      </c>
      <c r="B127" s="4" t="s">
        <f>=HYPERLINK("https://leilaoonline.net/lote/detalhe/160760", " 082-388-2022 - 56 ITENS - ROLOS DIVERSOS, VEJA DESCRITIVO DE ITENS - LOC. VITORIA/ES")</f>
      </c>
      <c r="C127" s="4" t="inlineStr">
        <is>
          <t>Não vendido</t>
        </is>
      </c>
      <c r="D127" s="4" t="inlineStr">
        <is>
          <t>24</t>
        </is>
      </c>
      <c r="E127" s="5" t="inlineStr">
        <is>
          <t>3.400,00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=HYPERLINK("https://leilaoonline.net/lote/detalhe/160746", "229")</f>
      </c>
      <c r="B128" s="4" t="s">
        <f>=HYPERLINK("https://leilaoonline.net/lote/detalhe/160746", " 082-400-2022 - 36 ITENS - VALVULA; LOCOMOTIVA - VA1260A ZF BRASIL 123X1090 GENERAL ELECTRIC, GM-EMD, LOC. VITORIA/ES")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600,00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=HYPERLINK("https://leilaoonline.net/lote/detalhe/160748", "230")</f>
      </c>
      <c r="B129" s="4" t="s">
        <f>=HYPERLINK("https://leilaoonline.net/lote/detalhe/160748", " 082-426-2022- 04 CILIN 10098484 LIEBHERR, LOC. VITORIA/ES")</f>
      </c>
      <c r="C129" s="4" t="inlineStr">
        <is>
          <t>Não vendido</t>
        </is>
      </c>
      <c r="D129" s="4" t="inlineStr">
        <is>
          <t>21</t>
        </is>
      </c>
      <c r="E129" s="5" t="inlineStr">
        <is>
          <t>3.450,00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=HYPERLINK("https://leilaoonline.net/lote/detalhe/160752", "231")</f>
      </c>
      <c r="B130" s="4" t="s">
        <f>=HYPERLINK("https://leilaoonline.net/lote/detalhe/160752", " 082-437-2022 - APROX.1091 ITENS - LUVAS DE PROTEÇÃO, CHAPAS , POLIAS E OUTROS, VEJA DESCRITIVO DE ITENS - LOC. VITORIA/ES")</f>
      </c>
      <c r="C130" s="4" t="inlineStr">
        <is>
          <t>Não vendido</t>
        </is>
      </c>
      <c r="D130" s="4" t="inlineStr">
        <is>
          <t>29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=HYPERLINK("https://leilaoonline.net/lote/detalhe/160754", "232")</f>
      </c>
      <c r="B131" s="4" t="s">
        <f>=HYPERLINK("https://leilaoonline.net/lote/detalhe/160754", " 082-440-2022 - 134 ITENS, ROLOS DIVERSOS, VEJA DESCRITIVO DE ITENS - LOC. VITORIA/ES")</f>
      </c>
      <c r="C131" s="4" t="inlineStr">
        <is>
          <t>Não vendido</t>
        </is>
      </c>
      <c r="D131" s="4" t="inlineStr">
        <is>
          <t>52</t>
        </is>
      </c>
      <c r="E131" s="5" t="inlineStr">
        <is>
          <t>7.300,00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=HYPERLINK("https://leilaoonline.net/lote/detalhe/160755", "233")</f>
      </c>
      <c r="B132" s="4" t="s">
        <f>=HYPERLINK("https://leilaoonline.net/lote/detalhe/160755", " 082-461-2022- 655 ITENS, TELA PARA PENEIRA, CHAPAS  E OUTROS, VEJA DESCRITIVO DE ITENS - LOC. VITORIA/ES")</f>
      </c>
      <c r="C132" s="4" t="inlineStr">
        <is>
          <t>Não vendido</t>
        </is>
      </c>
      <c r="D132" s="4" t="inlineStr">
        <is>
          <t>15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=HYPERLINK("https://leilaoonline.net/lote/detalhe/160747", "234")</f>
      </c>
      <c r="B133" s="4" t="s">
        <f>=HYPERLINK("https://leilaoonline.net/lote/detalhe/160747", " 082-473-2022- 08 ITENS, VALVULAS, CAIXA JUNÇÃO , VEJA DESCRITIVO DE ITENS - LOC. VITORIA/ES")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=HYPERLINK("https://leilaoonline.net/lote/detalhe/160775", "235")</f>
      </c>
      <c r="B134" s="4" t="s">
        <f>=HYPERLINK("https://leilaoonline.net/lote/detalhe/160775", " 082-474-2022 - 110 ITENS, PINOS COMPONENTES , RETENTOR E OUTROS, VEJA DESCRITIVO DE ITENS - LOC. VITORIA/ES")</f>
      </c>
      <c r="C134" s="4" t="inlineStr">
        <is>
          <t>Vendido</t>
        </is>
      </c>
      <c r="D134" s="4" t="inlineStr">
        <is>
          <t>6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=HYPERLINK("https://leilaoonline.net/lote/detalhe/160764", "236")</f>
      </c>
      <c r="B135" s="4" t="s">
        <f>=HYPERLINK("https://leilaoonline.net/lote/detalhe/160764", " 082-484-2022- 04 ITENS, DETECTOR PORTATIL, ESMELHILADEIRA ANGULAR , VEJA DESCRITIVO DE ITENS - LOC. VITORIA/ES")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=HYPERLINK("https://leilaoonline.net/lote/detalhe/160769", "237")</f>
      </c>
      <c r="B136" s="4" t="s">
        <f>=HYPERLINK("https://leilaoonline.net/lote/detalhe/160769", " 082-533-2022-05 ITENS, TUBOS , EIXOS COMPONENTES, VEJA DESCRITIVO DE ITENS - LOC. VITORIA/ES")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=HYPERLINK("https://leilaoonline.net/lote/detalhe/160778", "238")</f>
      </c>
      <c r="B137" s="4" t="s">
        <f>=HYPERLINK("https://leilaoonline.net/lote/detalhe/160778", " 082-534-2022 - APROX. 252 ITENS - BUCHAS, FUSIVEIS , MODULOS E OUTROS, VEJA DESCRITIVO DE ITENS - LOC. VITORIA/ES")</f>
      </c>
      <c r="C137" s="4" t="inlineStr">
        <is>
          <t>Não vendido</t>
        </is>
      </c>
      <c r="D137" s="4" t="inlineStr">
        <is>
          <t>10</t>
        </is>
      </c>
      <c r="E137" s="5" t="inlineStr">
        <is>
          <t>1.400,00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=HYPERLINK("https://leilaoonline.net/lote/detalhe/160776", "239")</f>
      </c>
      <c r="B138" s="4" t="s">
        <f>=HYPERLINK("https://leilaoonline.net/lote/detalhe/160776", " 082-537-2022- 10 ITENS, BOMBAS, TAMBORES, POLIAS E OUTROS, VEJA DESCRITIVO DE ITENS - LOC. VITORIA/ES")</f>
      </c>
      <c r="C138" s="4" t="inlineStr">
        <is>
          <t>Não vendido</t>
        </is>
      </c>
      <c r="D138" s="4" t="inlineStr">
        <is>
          <t>13</t>
        </is>
      </c>
      <c r="E138" s="5" t="inlineStr">
        <is>
          <t>1.700,00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=HYPERLINK("https://leilaoonline.net/lote/detalhe/160758", "240")</f>
      </c>
      <c r="B139" s="4" t="s">
        <f>=HYPERLINK("https://leilaoonline.net/lote/detalhe/160758", " 082-538-2022- 20 ITENS, MOTOR, EIXOS E OUTROS, VEJA DESCRITIVO DE ITENS - LOC. VITORIA/ES")</f>
      </c>
      <c r="C139" s="4" t="inlineStr">
        <is>
          <t>Vendido</t>
        </is>
      </c>
      <c r="D139" s="4" t="inlineStr">
        <is>
          <t>13</t>
        </is>
      </c>
      <c r="E139" s="5" t="inlineStr">
        <is>
          <t>1.700,00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=HYPERLINK("https://leilaoonline.net/lote/detalhe/160767", "241")</f>
      </c>
      <c r="B140" s="4" t="s">
        <f>=HYPERLINK("https://leilaoonline.net/lote/detalhe/160767", " 082-539-2022 - APROX. 153 ITENS, EIXOS P/ EMPILHAD. , TAMPS, CILINDROS E OUTROS, VEJA DESCRITIVO DE ITENS - LOC. VITORIA/ES")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4.600,00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=HYPERLINK("https://leilaoonline.net/lote/detalhe/160757", "242")</f>
      </c>
      <c r="B141" s="4" t="s">
        <f>=HYPERLINK("https://leilaoonline.net/lote/detalhe/160757", " 082-540-2022 - APROX. 2233 ITENS, PARAFUSOS, ANEIS, ROLAMENTOS  E OUTROS, VEJA DESCRITIVO DE ITENS - LOC. VITORIA/ES")</f>
      </c>
      <c r="C141" s="4" t="inlineStr">
        <is>
          <t>Vendido</t>
        </is>
      </c>
      <c r="D141" s="4" t="inlineStr">
        <is>
          <t>10</t>
        </is>
      </c>
      <c r="E141" s="5" t="inlineStr">
        <is>
          <t>1.400,00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=HYPERLINK("https://leilaoonline.net/lote/detalhe/160779", "243")</f>
      </c>
      <c r="B142" s="4" t="s">
        <f>=HYPERLINK("https://leilaoonline.net/lote/detalhe/160779", " 082-541-2022 - APROX. 4331 ITENS - ARRUELAS, PARAFUSOS , ABRAÇADEIRAS E OUTROS, VEJA DESCRITIVO DE ITENS - LOC. VITORIA/ES")</f>
      </c>
      <c r="C142" s="4" t="inlineStr">
        <is>
          <t>Não vendido</t>
        </is>
      </c>
      <c r="D142" s="4" t="inlineStr">
        <is>
          <t>7</t>
        </is>
      </c>
      <c r="E142" s="5" t="inlineStr">
        <is>
          <t>1.100,00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=HYPERLINK("https://leilaoonline.net/lote/detalhe/160763", "244")</f>
      </c>
      <c r="B143" s="4" t="s">
        <f>=HYPERLINK("https://leilaoonline.net/lote/detalhe/160763", " 082-543-2022 - APROX. 413 ITENS, PINO COMPONENTE, BOMBAS, ROLTES E OUTROS, VEJA DESCRITIVO DE ITENS - LOC. VITORIA/ES")</f>
      </c>
      <c r="C143" s="4" t="inlineStr">
        <is>
          <t>Vendido</t>
        </is>
      </c>
      <c r="D143" s="4" t="inlineStr">
        <is>
          <t>22</t>
        </is>
      </c>
      <c r="E143" s="5" t="inlineStr">
        <is>
          <t>3.800,00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=HYPERLINK("https://leilaoonline.net/lote/detalhe/160773", "245")</f>
      </c>
      <c r="B144" s="4" t="s">
        <f>=HYPERLINK("https://leilaoonline.net/lote/detalhe/160773", " 082-544-2022 - APROX. 8883 ITENS - TOBOS, TAMPAS COMPON., MANGUEIRAS E OUTROS, VEJA DESCRITIVO DE ITENS - LOC. VITORIA/ES")</f>
      </c>
      <c r="C144" s="4" t="inlineStr">
        <is>
          <t>Vendido</t>
        </is>
      </c>
      <c r="D144" s="4" t="inlineStr">
        <is>
          <t>12</t>
        </is>
      </c>
      <c r="E144" s="5" t="inlineStr">
        <is>
          <t>1.600,00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=HYPERLINK("https://leilaoonline.net/lote/detalhe/160753", "246")</f>
      </c>
      <c r="B145" s="4" t="s">
        <f>=HYPERLINK("https://leilaoonline.net/lote/detalhe/160753", " 082-545-2022- 17 ITENS, ABRAÇADEIRA, CHAVE COMPONENTE , VEJA DESCRITIVO DE ITENS - LOC. VITORIA/ES")</f>
      </c>
      <c r="C145" s="4" t="inlineStr">
        <is>
          <t>Vendido</t>
        </is>
      </c>
      <c r="D145" s="4" t="inlineStr">
        <is>
          <t>2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=HYPERLINK("https://leilaoonline.net/lote/detalhe/160780", "247")</f>
      </c>
      <c r="B146" s="4" t="s">
        <f>=HYPERLINK("https://leilaoonline.net/lote/detalhe/160780", " 082-546-2022- 153 ITENS, MANGUEIRAS, FILTROS, POLIA E OUTROS, VEJA DESCRITIVO DE ITENS - LOC. VITORIA/ES")</f>
      </c>
      <c r="C146" s="4" t="inlineStr">
        <is>
          <t>Vendido</t>
        </is>
      </c>
      <c r="D146" s="4" t="inlineStr">
        <is>
          <t>15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=HYPERLINK("https://leilaoonline.net/lote/detalhe/160766", "248")</f>
      </c>
      <c r="B147" s="4" t="s">
        <f>=HYPERLINK("https://leilaoonline.net/lote/detalhe/160766", " 082-549-2022- 01 TELA NAO METALICA;MATERIAL POLIETILEN;CA, LOC. VITORIA/ES")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=HYPERLINK("https://leilaoonline.net/lote/detalhe/160762", "249")</f>
      </c>
      <c r="B148" s="4" t="s">
        <f>=HYPERLINK("https://leilaoonline.net/lote/detalhe/160762", " 082-550-2022 - APROX. 801 ITENS - MANCAL , PORTA COMPON., TUBOS  E OUTROS, VEJA DESCRITIVO DE ITENS - LOC. VITORIA/ES")</f>
      </c>
      <c r="C148" s="4" t="inlineStr">
        <is>
          <t>Vendido</t>
        </is>
      </c>
      <c r="D148" s="4" t="inlineStr">
        <is>
          <t>15</t>
        </is>
      </c>
      <c r="E148" s="5" t="inlineStr">
        <is>
          <t>2.100,00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=HYPERLINK("https://leilaoonline.net/lote/detalhe/160765", "250")</f>
      </c>
      <c r="B149" s="4" t="s">
        <f>=HYPERLINK("https://leilaoonline.net/lote/detalhe/160765", " 082-551-2022 - APROX. 197 ITENS - DISJUNTOR, MOLAS, REATOR , RELE E OUTROS, VEJA DESCRITIVO DE ITENS - LOC. VITORIA/ES")</f>
      </c>
      <c r="C149" s="4" t="inlineStr">
        <is>
          <t>Não vendido</t>
        </is>
      </c>
      <c r="D149" s="4" t="inlineStr">
        <is>
          <t>22</t>
        </is>
      </c>
      <c r="E149" s="5" t="inlineStr">
        <is>
          <t>3.500,00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=HYPERLINK("https://leilaoonline.net/lote/detalhe/160771", "251")</f>
      </c>
      <c r="B150" s="4" t="s">
        <f>=HYPERLINK("https://leilaoonline.net/lote/detalhe/160771", " 082-553-2022- 17 INTERRUPTOR COMPONENTE, ACOPLADOR  E OUTROS, VEJA DESCRITIVO DE ITENS - LOC. VITORIA/ES")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=HYPERLINK("https://leilaoonline.net/lote/detalhe/160768", "252")</f>
      </c>
      <c r="B151" s="4" t="s">
        <f>=HYPERLINK("https://leilaoonline.net/lote/detalhe/160768", " 082-554-2022- 549 ITENS, PARAFUSOS, CAIXAS ROLAMENTOS E OUTROS, VEJA DESCRITIVO DE ITENS - LOC. VITORIA/ES")</f>
      </c>
      <c r="C151" s="4" t="inlineStr">
        <is>
          <t>Vendido</t>
        </is>
      </c>
      <c r="D151" s="4" t="inlineStr">
        <is>
          <t>19</t>
        </is>
      </c>
      <c r="E151" s="5" t="inlineStr">
        <is>
          <t>3.100,00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=HYPERLINK("https://leilaoonline.net/lote/detalhe/160772", "253")</f>
      </c>
      <c r="B152" s="4" t="s">
        <f>=HYPERLINK("https://leilaoonline.net/lote/detalhe/160772", " 082-555-2022- 25 ITENS, ROLAMENTOS, VALVULAS , REDUTORES E OUTROS, VEJA DESCRITIVO DE ITENS - LOC. VITORIA/ES")</f>
      </c>
      <c r="C152" s="4" t="inlineStr">
        <is>
          <t>Vendido</t>
        </is>
      </c>
      <c r="D152" s="4" t="inlineStr">
        <is>
          <t>8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=HYPERLINK("https://leilaoonline.net/lote/detalhe/160774", "254")</f>
      </c>
      <c r="B153" s="4" t="s">
        <f>=HYPERLINK("https://leilaoonline.net/lote/detalhe/160774", " 082-556-2022 - APROX. 1740 ITENS - PORCAS SEX., CABOS POTENCIA, ISOLADOR  E OUTROS, VEJA DESCRITIVO DE ITENS - LOC. VITORIA/ES")</f>
      </c>
      <c r="C153" s="4" t="inlineStr">
        <is>
          <t>Não vendido</t>
        </is>
      </c>
      <c r="D153" s="4" t="inlineStr">
        <is>
          <t>7</t>
        </is>
      </c>
      <c r="E153" s="5" t="inlineStr">
        <is>
          <t>1.100,00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=HYPERLINK("https://leilaoonline.net/lote/detalhe/160759", "255")</f>
      </c>
      <c r="B154" s="4" t="s">
        <f>=HYPERLINK("https://leilaoonline.net/lote/detalhe/160759", " 082-557-2022 - 107 ITENS, BLOCOS, BOMBAS , MACACO E OUTROS, VEJA DESCRITIVO DE ITENS - LOC. VITORIA/ES")</f>
      </c>
      <c r="C154" s="4" t="inlineStr">
        <is>
          <t>Não vendido</t>
        </is>
      </c>
      <c r="D154" s="4" t="inlineStr">
        <is>
          <t>36</t>
        </is>
      </c>
      <c r="E154" s="5" t="inlineStr">
        <is>
          <t>6.200,00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=HYPERLINK("https://leilaoonline.net/lote/detalhe/160777", "256")</f>
      </c>
      <c r="B155" s="4" t="s">
        <f>=HYPERLINK("https://leilaoonline.net/lote/detalhe/160777", " 082-558-2022 - APROX. 38.866 ITENS - PARAFUSOS, MARCADOR, MODULOS  E OUTROS, VEJA DESCRITIVO DE ITENS - LOC. VITORIA/ES")</f>
      </c>
      <c r="C155" s="4" t="inlineStr">
        <is>
          <t>Vendido</t>
        </is>
      </c>
      <c r="D155" s="4" t="inlineStr">
        <is>
          <t>9</t>
        </is>
      </c>
      <c r="E155" s="5" t="inlineStr">
        <is>
          <t>1.300,00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=HYPERLINK("https://leilaoonline.net/lote/detalhe/160770", "257")</f>
      </c>
      <c r="B156" s="4" t="s">
        <f>=HYPERLINK("https://leilaoonline.net/lote/detalhe/160770", " 082-559-2022- 02 MOTOR CA 160M 440V 10HP B3E, LOC. VITORIA/ES")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800,00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=HYPERLINK("https://leilaoonline.net/lote/detalhe/160761", "258")</f>
      </c>
      <c r="B157" s="4" t="s">
        <f>=HYPERLINK("https://leilaoonline.net/lote/detalhe/160761", " 082-560-2022- 04 ITENS, EMBREAGEM, DISJUNTOR , MOTOR - VEJA DESCRITIVO DE ITENS - LOC. VITORIA/ES")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=HYPERLINK("https://leilaoonline.net/lote/detalhe/160824", "259")</f>
      </c>
      <c r="B158" s="4" t="s">
        <f>=HYPERLINK("https://leilaoonline.net/lote/detalhe/160824", " ACA-EQ-009-2022, 01 BIOSAN X230, ANO 2009, LOC. AÇAILANDIA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=HYPERLINK("https://leilaoonline.net/lote/detalhe/160821", "260")</f>
      </c>
      <c r="B159" s="4" t="s">
        <f>=HYPERLINK("https://leilaoonline.net/lote/detalhe/160821", " ACA-MRO-011-2022- 237 ITENS, CILINDROS, VALVULAS, CONECTOR  E OUTROS, VEJA DESCRITIVO DE ITENS - LOC. AÇAILANDIA 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=HYPERLINK("https://leilaoonline.net/lote/detalhe/160815", "261")</f>
      </c>
      <c r="B160" s="4" t="s">
        <f>=HYPERLINK("https://leilaoonline.net/lote/detalhe/160815", " CD-033-2022 - APROX. 925 ITENS - MANGUEIRA , CORREIA, ROLAMENTOS E OUTROS, VEJA DESCRITIVO DE ITENS - LOC. BARAO DE COCAIS - MG")</f>
      </c>
      <c r="C160" s="4" t="inlineStr">
        <is>
          <t>Não vendido</t>
        </is>
      </c>
      <c r="D160" s="4" t="inlineStr">
        <is>
          <t>17</t>
        </is>
      </c>
      <c r="E160" s="5" t="inlineStr">
        <is>
          <t>3.400,00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=HYPERLINK("https://leilaoonline.net/lote/detalhe/160816", "262")</f>
      </c>
      <c r="B161" s="4" t="s">
        <f>=HYPERLINK("https://leilaoonline.net/lote/detalhe/160816", " CD-151-2022 - APROX.12611 ITENS - MOTOR DIESEL, LAMINAS , FUSIVEIS, VALVULAS E OUTROS, VEJA DESCRITIVO DE ITENS - LOC. BARAO DE COCAIS - MG")</f>
      </c>
      <c r="C161" s="4" t="inlineStr">
        <is>
          <t>Não vendido</t>
        </is>
      </c>
      <c r="D161" s="4" t="inlineStr">
        <is>
          <t>10</t>
        </is>
      </c>
      <c r="E161" s="5" t="inlineStr">
        <is>
          <t>40.900,00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=HYPERLINK("https://leilaoonline.net/lote/detalhe/160814", "263")</f>
      </c>
      <c r="B162" s="4" t="s">
        <f>=HYPERLINK("https://leilaoonline.net/lote/detalhe/160814", " CD-204-2022 - APROX. 1497 ITENS - ROLAMENTOS, RETENTORES, PARAFUSOS  E OUTROS, VEJA DESCRITIVO DE ITENS - LOC. BARAO DE COCAIS - MG")</f>
      </c>
      <c r="C162" s="4" t="inlineStr">
        <is>
          <t>Não vendido</t>
        </is>
      </c>
      <c r="D162" s="4" t="inlineStr">
        <is>
          <t>6</t>
        </is>
      </c>
      <c r="E162" s="5" t="inlineStr">
        <is>
          <t>1.000,00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=HYPERLINK("https://leilaoonline.net/lote/detalhe/160817", "264")</f>
      </c>
      <c r="B163" s="4" t="s">
        <f>=HYPERLINK("https://leilaoonline.net/lote/detalhe/160817", " CD-262-2022 - APROX. 1422 ITENS - RETENTOR, ARRUELA, TELA METALICA E OUTROS, VEJA DESCRITIVO DE ITENS - LOC. BARAO DE COCAIS - MG")</f>
      </c>
      <c r="C163" s="4" t="inlineStr">
        <is>
          <t>Não vendido</t>
        </is>
      </c>
      <c r="D163" s="4" t="inlineStr">
        <is>
          <t>15</t>
        </is>
      </c>
      <c r="E163" s="5" t="inlineStr">
        <is>
          <t>1.900,00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=HYPERLINK("https://leilaoonline.net/lote/detalhe/160813", "265")</f>
      </c>
      <c r="B164" s="4" t="s">
        <f>=HYPERLINK("https://leilaoonline.net/lote/detalhe/160813", " CD-312-2022 - APROX. 684 ITENS - ROLO, ADAPTADOR, PORCAS   E OUTROS, VEJA DESCRITIVO DE ITENS - LOC. BARAO DE COCAIS - MG")</f>
      </c>
      <c r="C164" s="4" t="inlineStr">
        <is>
          <t>Não vendido</t>
        </is>
      </c>
      <c r="D164" s="4" t="inlineStr">
        <is>
          <t>41</t>
        </is>
      </c>
      <c r="E164" s="5" t="inlineStr">
        <is>
          <t>7.300,00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=HYPERLINK("https://leilaoonline.net/lote/detalhe/160822", "266")</f>
      </c>
      <c r="B165" s="4" t="s">
        <f>=HYPERLINK("https://leilaoonline.net/lote/detalhe/160822", " CD-313-2022,  888 ITENS, TELAS NÃO METALICAS DIVERSAS, VEJA DESCRITIVO DE ITENS - LOC. BARAO DE COCAIS - MG")</f>
      </c>
      <c r="C165" s="4" t="inlineStr">
        <is>
          <t>Vendido</t>
        </is>
      </c>
      <c r="D165" s="4" t="inlineStr">
        <is>
          <t>66</t>
        </is>
      </c>
      <c r="E165" s="5" t="inlineStr">
        <is>
          <t>14.200,00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=HYPERLINK("https://leilaoonline.net/lote/detalhe/160819", "267")</f>
      </c>
      <c r="B166" s="4" t="s">
        <f>=HYPERLINK("https://leilaoonline.net/lote/detalhe/160819", " CD-001-2023, 333 ITENS, RETENTOR , ANEIS, ARRUELAS E OUTROS, VEJA DESCRITIVO DE ITENS - LOC. BARAO DE COCAIS - MG")</f>
      </c>
      <c r="C166" s="4" t="inlineStr">
        <is>
          <t>Vendido</t>
        </is>
      </c>
      <c r="D166" s="4" t="inlineStr">
        <is>
          <t>6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=HYPERLINK("https://leilaoonline.net/lote/detalhe/160827", "268")</f>
      </c>
      <c r="B167" s="4" t="s">
        <f>=HYPERLINK("https://leilaoonline.net/lote/detalhe/160827", " CD-040-2022, 313 ITENS, ANEIS , RETENTORES , MANGUEIRAS  E OUTROS, VEJA DESCRITIVO DE ITENS - LOC. BARAO DE COCAIS - MG")</f>
      </c>
      <c r="C167" s="4" t="inlineStr">
        <is>
          <t>Vendido</t>
        </is>
      </c>
      <c r="D167" s="4" t="inlineStr">
        <is>
          <t>4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=HYPERLINK("https://leilaoonline.net/lote/detalhe/160818", "269")</f>
      </c>
      <c r="B168" s="4" t="s">
        <f>=HYPERLINK("https://leilaoonline.net/lote/detalhe/160818", " CD-065-2022, 119 ITENS, JUNTA , ADAPTADOR , RETENTOR E OUTROS, VEJA DESCRITIVO DE ITENS - LOC. BARAO DE COCAIS - MG")</f>
      </c>
      <c r="C168" s="4" t="inlineStr">
        <is>
          <t>Vendido</t>
        </is>
      </c>
      <c r="D168" s="4" t="inlineStr">
        <is>
          <t>6</t>
        </is>
      </c>
      <c r="E168" s="5" t="inlineStr">
        <is>
          <t>1.000,00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=HYPERLINK("https://leilaoonline.net/lote/detalhe/160830", "270")</f>
      </c>
      <c r="B169" s="4" t="s">
        <f>=HYPERLINK("https://leilaoonline.net/lote/detalhe/160830", " CD-091-2022, 264 ITENS, ANEIS, FILTROS, RETENTORES E OUTROS, VEJA DESCRITIVO DE ITENS - LOC. BARAO DE COCAIS - MG")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700,00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=HYPERLINK("https://leilaoonline.net/lote/detalhe/160832", "271")</f>
      </c>
      <c r="B170" s="4" t="s">
        <f>=HYPERLINK("https://leilaoonline.net/lote/detalhe/160832", " CD-095-2022, 211 ITENS, MANGUEIRAS, MANCAIS , ISOLADOR E OUTROS, VEJA DESCRITIVO DE ITENS - LOC. BARAO DE COCAIS - MG")</f>
      </c>
      <c r="C170" s="4" t="inlineStr">
        <is>
          <t>Vendido</t>
        </is>
      </c>
      <c r="D170" s="4" t="inlineStr">
        <is>
          <t>3</t>
        </is>
      </c>
      <c r="E170" s="5" t="inlineStr">
        <is>
          <t>803,00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=HYPERLINK("https://leilaoonline.net/lote/detalhe/160829", "272")</f>
      </c>
      <c r="B171" s="4" t="s">
        <f>=HYPERLINK("https://leilaoonline.net/lote/detalhe/160829", " CD-096-2022, 473 ITENS, TAMPA DE FILTRO, VALVULAS, PISTÃO E OUTROS, VEJA DESCRITIVO DE ITENS - LOC. BARAO DE COCAIS - MG")</f>
      </c>
      <c r="C171" s="4" t="inlineStr">
        <is>
          <t>Vendido</t>
        </is>
      </c>
      <c r="D171" s="4" t="inlineStr">
        <is>
          <t>18</t>
        </is>
      </c>
      <c r="E171" s="5" t="inlineStr">
        <is>
          <t>5.050,00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=HYPERLINK("https://leilaoonline.net/lote/detalhe/160825", "273")</f>
      </c>
      <c r="B172" s="4" t="s">
        <f>=HYPERLINK("https://leilaoonline.net/lote/detalhe/160825", " CD-101-2022, 407 ITENS, LUVAS, ANEIS, JUNTA, LUVA  E OUTROS, VEJA DESCRITIVO DE ITENS - LOC. BARAO DE COCAIS - MG")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605,00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=HYPERLINK("https://leilaoonline.net/lote/detalhe/160833", "274")</f>
      </c>
      <c r="B173" s="4" t="s">
        <f>=HYPERLINK("https://leilaoonline.net/lote/detalhe/160833", " CD-102-2022, 161 ITENS, PARAFUSOS, PLACAS , ANEIS E OUTROS, VEJA DESCRITIVO DE ITENS - LOC. BARAO DE COCAIS - MG")</f>
      </c>
      <c r="C173" s="4" t="inlineStr">
        <is>
          <t>Vendido</t>
        </is>
      </c>
      <c r="D173" s="4" t="inlineStr">
        <is>
          <t>5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=HYPERLINK("https://leilaoonline.net/lote/detalhe/160831", "275")</f>
      </c>
      <c r="B174" s="4" t="s">
        <f>=HYPERLINK("https://leilaoonline.net/lote/detalhe/160831", " CD-104-2022, 431 ITENS, RETENTOR, MANGUEIRAS , ESTOJOS E OUTROS, VEJA DESCRITIVO DE ITENS - LOC. BARAO DE COCAIS - MG")</f>
      </c>
      <c r="C174" s="4" t="inlineStr">
        <is>
          <t>Vendido</t>
        </is>
      </c>
      <c r="D174" s="4" t="inlineStr">
        <is>
          <t>10</t>
        </is>
      </c>
      <c r="E174" s="5" t="inlineStr">
        <is>
          <t>1.400,00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=HYPERLINK("https://leilaoonline.net/lote/detalhe/160826", "276")</f>
      </c>
      <c r="B175" s="4" t="s">
        <f>=HYPERLINK("https://leilaoonline.net/lote/detalhe/160826", " CD-137-2022, 1184 ITENS, ARRUELA, BUCHA, PLACA , ANEIS E OUTROS, VEJA DESCRITIVO DE ITENS - LOC. BARAO DE COCAIS - MG")</f>
      </c>
      <c r="C175" s="4" t="inlineStr">
        <is>
          <t>Vendido</t>
        </is>
      </c>
      <c r="D175" s="4" t="inlineStr">
        <is>
          <t>2</t>
        </is>
      </c>
      <c r="E175" s="5" t="inlineStr">
        <is>
          <t>5.400,00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=HYPERLINK("https://leilaoonline.net/lote/detalhe/160836", "277")</f>
      </c>
      <c r="B176" s="4" t="s">
        <f>=HYPERLINK("https://leilaoonline.net/lote/detalhe/160836", " CD-150-2022, 1298 ITENS, EIXOS , PARAFUSOS, E OUTROS, VEJA DESCRITIVO DE ITENS - LOC. BARAO DE COCAIS - MG")</f>
      </c>
      <c r="C176" s="4" t="inlineStr">
        <is>
          <t>Não vendido</t>
        </is>
      </c>
      <c r="D176" s="4" t="inlineStr">
        <is>
          <t>10</t>
        </is>
      </c>
      <c r="E176" s="5" t="inlineStr">
        <is>
          <t>13.400,00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=HYPERLINK("https://leilaoonline.net/lote/detalhe/160828", "278")</f>
      </c>
      <c r="B177" s="4" t="s">
        <f>=HYPERLINK("https://leilaoonline.net/lote/detalhe/160828", " CD-207-2022, 182 ITENS, PINOS, TANQUES , MANGUEIRAS  E OUTROS, VEJA DESCRITIVO DE ITENS - LOC. BARAO DE COCAIS - MG")</f>
      </c>
      <c r="C177" s="4" t="inlineStr">
        <is>
          <t>Vendido</t>
        </is>
      </c>
      <c r="D177" s="4" t="inlineStr">
        <is>
          <t>17</t>
        </is>
      </c>
      <c r="E177" s="5" t="inlineStr">
        <is>
          <t>4.132,00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=HYPERLINK("https://leilaoonline.net/lote/detalhe/160834", "279")</f>
      </c>
      <c r="B178" s="4" t="s">
        <f>=HYPERLINK("https://leilaoonline.net/lote/detalhe/160834", " CD-209-2022, 45 ITENS, FILTRO, EIXO, CILINDRO E OUTROS, VEJA DESCRITIVO DE ITENS - LOC. BARAO DE COCAIS - MG")</f>
      </c>
      <c r="C178" s="4" t="inlineStr">
        <is>
          <t>Vendido</t>
        </is>
      </c>
      <c r="D178" s="4" t="inlineStr">
        <is>
          <t>8</t>
        </is>
      </c>
      <c r="E178" s="5" t="inlineStr">
        <is>
          <t>1.400,00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=HYPERLINK("https://leilaoonline.net/lote/detalhe/160820", "280")</f>
      </c>
      <c r="B179" s="4" t="s">
        <f>=HYPERLINK("https://leilaoonline.net/lote/detalhe/160820", " CD-211-2022, 498 ITENS, FILTROS, MANGUEIRAS, PLACAS, ANEL E OUTROS, VEJA DESCRITIVO DE ITENS - LOC. BARAO DE COCAIS - MG")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4.270,00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=HYPERLINK("https://leilaoonline.net/lote/detalhe/160823", "281")</f>
      </c>
      <c r="B180" s="4" t="s">
        <f>=HYPERLINK("https://leilaoonline.net/lote/detalhe/160823", " CD-215-2022, 942 ITENS, ANEIS, ARRUELA , MANCAIS  E OUTROS, VEJA DESCRITIVO DE ITENS - LOC. BARAO DE COCAIS - MG")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3.150,00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=HYPERLINK("https://leilaoonline.net/lote/detalhe/160835", "282")</f>
      </c>
      <c r="B181" s="4" t="s">
        <f>=HYPERLINK("https://leilaoonline.net/lote/detalhe/160835", " CD-220-2022, 546 ITENS, PARAFUSO, BUCHAS, RETENTORES E OUTROS, VEJA DESCRITIVO DE ITENS - LOC. BARAO DE COCAIS - MG")</f>
      </c>
      <c r="C181" s="4" t="inlineStr">
        <is>
          <t>Não vendido</t>
        </is>
      </c>
      <c r="D181" s="4" t="inlineStr">
        <is>
          <t>9</t>
        </is>
      </c>
      <c r="E181" s="5" t="inlineStr">
        <is>
          <t>1.300,00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=HYPERLINK("https://leilaoonline.net/lote/detalhe/160859", "283")</f>
      </c>
      <c r="B182" s="4" t="s">
        <f>=HYPERLINK("https://leilaoonline.net/lote/detalhe/160859", " CD-228-2022, 257 ITENS, ANEIS, JUNTAS, RETENTOR E OUTROS, VEJA DESCRITIVO DE ITENS - LOC. BARAO DE COCAIS - MG")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=HYPERLINK("https://leilaoonline.net/lote/detalhe/160857", "284")</f>
      </c>
      <c r="B183" s="4" t="s">
        <f>=HYPERLINK("https://leilaoonline.net/lote/detalhe/160857", " CD-231-2022, 242 ITENS, TERMOSTATO, PARAFUSOS , BRAÇADEIRA , FILTROS  E OUTROS, VEJA DESCRITIVO DE ITENS - LOC. BARAO DE COCAIS - MG")</f>
      </c>
      <c r="C183" s="4" t="inlineStr">
        <is>
          <t>Não vendido</t>
        </is>
      </c>
      <c r="D183" s="4" t="inlineStr">
        <is>
          <t>9</t>
        </is>
      </c>
      <c r="E183" s="5" t="inlineStr">
        <is>
          <t>1.300,00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=HYPERLINK("https://leilaoonline.net/lote/detalhe/160863", "285")</f>
      </c>
      <c r="B184" s="4" t="s">
        <f>=HYPERLINK("https://leilaoonline.net/lote/detalhe/160863", " CD-236-2022, 294 ITENS, BUCHA, PORCAS , MANGUEIRAS , PARAFUSOS,  E OUTROS, VEJA DESCRITIVO DE ITENS - LOC. BARAO DE COCAIS - MG")</f>
      </c>
      <c r="C184" s="4" t="inlineStr">
        <is>
          <t>Vendido</t>
        </is>
      </c>
      <c r="D184" s="4" t="inlineStr">
        <is>
          <t>7</t>
        </is>
      </c>
      <c r="E184" s="5" t="inlineStr">
        <is>
          <t>1.100,00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=HYPERLINK("https://leilaoonline.net/lote/detalhe/160858", "286")</f>
      </c>
      <c r="B185" s="4" t="s">
        <f>=HYPERLINK("https://leilaoonline.net/lote/detalhe/160858", " CD-245-2022, 363 ITENS, MOTOR DE PARTIDA, COMPRESSOR, VALVULAS   E OUTROS, VEJA DESCRITIVO DE ITENS - LOC. BARAO DE COCAIS - MG")</f>
      </c>
      <c r="C185" s="4" t="inlineStr">
        <is>
          <t>Vendido</t>
        </is>
      </c>
      <c r="D185" s="4" t="inlineStr">
        <is>
          <t>20</t>
        </is>
      </c>
      <c r="E185" s="5" t="inlineStr">
        <is>
          <t>2.950,00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=HYPERLINK("https://leilaoonline.net/lote/detalhe/160864", "287")</f>
      </c>
      <c r="B186" s="4" t="s">
        <f>=HYPERLINK("https://leilaoonline.net/lote/detalhe/160864", " CD-270-2022, 338 ITENS, PORCA, ROLAMENTOS , ANEIS   E OUTROS, VEJA DESCRITIVO DE ITENS - LOC. BARAO DE COCAIS - MG")</f>
      </c>
      <c r="C186" s="4" t="inlineStr">
        <is>
          <t>Vendido</t>
        </is>
      </c>
      <c r="D186" s="4" t="inlineStr">
        <is>
          <t>27</t>
        </is>
      </c>
      <c r="E186" s="5" t="inlineStr">
        <is>
          <t>3.300,00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=HYPERLINK("https://leilaoonline.net/lote/detalhe/160865", "288")</f>
      </c>
      <c r="B187" s="4" t="s">
        <f>=HYPERLINK("https://leilaoonline.net/lote/detalhe/160865", " CD-271-2022, 276 ITENS, ANEIS , PARAFUSOS, CONJUNTO E OUTROS, VEJA DESCRITIVO DE ITENS - LOC. BARAO DE COCAIS - MG")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=HYPERLINK("https://leilaoonline.net/lote/detalhe/160862", "289")</f>
      </c>
      <c r="B188" s="4" t="s">
        <f>=HYPERLINK("https://leilaoonline.net/lote/detalhe/160862", " CD-272-2022, 257 ITENS, ARRUELA, RETENTORES, CONJUNTO E OUTROS, VEJA DESCRITIVO DE ITENS - LOC. BARAO DE COCAIS - MG")</f>
      </c>
      <c r="C188" s="4" t="inlineStr">
        <is>
          <t>Vendido</t>
        </is>
      </c>
      <c r="D188" s="4" t="inlineStr">
        <is>
          <t>11</t>
        </is>
      </c>
      <c r="E188" s="5" t="inlineStr">
        <is>
          <t>2.102,00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=HYPERLINK("https://leilaoonline.net/lote/detalhe/160860", "290")</f>
      </c>
      <c r="B189" s="4" t="s">
        <f>=HYPERLINK("https://leilaoonline.net/lote/detalhe/160860", " CD-273-2022, 401 ITENS, ROLAMENTOS, CABO ELETRO,TUBOS E OUTROS, VEJA DESCRITIVO DE ITENS - LOC. BARAO DE COCAIS - MG")</f>
      </c>
      <c r="C189" s="4" t="inlineStr">
        <is>
          <t>Vendido</t>
        </is>
      </c>
      <c r="D189" s="4" t="inlineStr">
        <is>
          <t>6</t>
        </is>
      </c>
      <c r="E189" s="5" t="inlineStr">
        <is>
          <t>1.466,00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=HYPERLINK("https://leilaoonline.net/lote/detalhe/160861", "291")</f>
      </c>
      <c r="B190" s="4" t="s">
        <f>=HYPERLINK("https://leilaoonline.net/lote/detalhe/160861", " CD-276-2022, 201 ITENS, MANGUEIRAS, CONJUNTO, JUNTAS E OUTROS, VEJA DESCRITIVO DE ITENS - LOC. BARAO DE COCAIS - MG")</f>
      </c>
      <c r="C190" s="4" t="inlineStr">
        <is>
          <t>Vendido</t>
        </is>
      </c>
      <c r="D190" s="4" t="inlineStr">
        <is>
          <t>5</t>
        </is>
      </c>
      <c r="E190" s="5" t="inlineStr">
        <is>
          <t>900,00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=HYPERLINK("https://leilaoonline.net/lote/detalhe/160866", "292")</f>
      </c>
      <c r="B191" s="4" t="s">
        <f>=HYPERLINK("https://leilaoonline.net/lote/detalhe/160866", " CD-277-2022, 1157 ITENS, PORCAS, PARAFUSOS, CALCOS E OUTROS, VEJA DESCRITIVO DE ITENS - LOC. BARAO DE COCAIS - MG")</f>
      </c>
      <c r="C191" s="4" t="inlineStr">
        <is>
          <t>Vendido</t>
        </is>
      </c>
      <c r="D191" s="4" t="inlineStr">
        <is>
          <t>4</t>
        </is>
      </c>
      <c r="E191" s="5" t="inlineStr">
        <is>
          <t>3.050,00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=HYPERLINK("https://leilaoonline.net/lote/detalhe/160868", "293")</f>
      </c>
      <c r="B192" s="4" t="s">
        <f>=HYPERLINK("https://leilaoonline.net/lote/detalhe/160868", " CD-310-2022, 222 ITENS, JUNTA COMPONENTE, JUNTA, RETENTOR E OUTROS, VEJA DESCRITIVO DE ITENS - LOC. BARAO DE COCAIS - MG")</f>
      </c>
      <c r="C192" s="4" t="inlineStr">
        <is>
          <t>Não vendido</t>
        </is>
      </c>
      <c r="D192" s="4" t="inlineStr">
        <is>
          <t>3</t>
        </is>
      </c>
      <c r="E192" s="5" t="inlineStr">
        <is>
          <t>1.450,00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=HYPERLINK("https://leilaoonline.net/lote/detalhe/160870", "294")</f>
      </c>
      <c r="B193" s="4" t="s">
        <f>=HYPERLINK("https://leilaoonline.net/lote/detalhe/160870", " CD-311-2022, 1546 ITENS, MANGUEIRA, PARAFUSOS , RETENTOR E OUTROS, VEJA DESCRITIVO DE ITENS - LOC. BARAO DE COCAIS - MG")</f>
      </c>
      <c r="C193" s="4" t="inlineStr">
        <is>
          <t>Não vendido</t>
        </is>
      </c>
      <c r="D193" s="4" t="inlineStr">
        <is>
          <t>8</t>
        </is>
      </c>
      <c r="E193" s="5" t="inlineStr">
        <is>
          <t>1.200,00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=HYPERLINK("https://leilaoonline.net/lote/detalhe/160869", "295")</f>
      </c>
      <c r="B194" s="4" t="s">
        <f>=HYPERLINK("https://leilaoonline.net/lote/detalhe/160869", " CD-314-2022, 197 ITENS , SENSOR DE PRE COMANDO , JUNTA E OUTROS, VEJA DESCRITIVO DE ITENS - LOC. BARAO DE COCAIS - MG")</f>
      </c>
      <c r="C194" s="4" t="inlineStr">
        <is>
          <t>Não vendido</t>
        </is>
      </c>
      <c r="D194" s="4" t="inlineStr">
        <is>
          <t>2</t>
        </is>
      </c>
      <c r="E194" s="5" t="inlineStr">
        <is>
          <t>1.350,00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=HYPERLINK("https://leilaoonline.net/lote/detalhe/160867", "296")</f>
      </c>
      <c r="B195" s="4" t="s">
        <f>=HYPERLINK("https://leilaoonline.net/lote/detalhe/160867", " CD-315-2022, 1197 ITENS, MOLAS , ESCOVAS , PORCAS  E OUTROS, VEJA DESCRITIVO DE ITENS - LOC. BARAO DE COCAIS - MG")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3.550,00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=HYPERLINK("https://leilaoonline.net/lote/detalhe/160783", "300")</f>
      </c>
      <c r="B196" s="4" t="s">
        <f>=HYPERLINK("https://leilaoonline.net/lote/detalhe/160783", "CPBS-001-2023 - 5 PEÇAS - LUVA EMENDA CABO 25MM2 40MM, MAGNET; INTELLI, 6407; LM-25 - LOC: ITAGUAI - PORTO DE SEPETIBA/ RJ")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50,00</t>
        </is>
      </c>
      <c r="F196" s="4" t="inlineStr">
        <is>
          <t>20.00</t>
        </is>
      </c>
    </row>
    <row collapsed="false" customFormat="false" customHeight="false" hidden="false" ht="12.1" outlineLevel="0" r="197">
      <c r="A197" s="5" t="s">
        <f>=HYPERLINK("https://leilaoonline.net/lote/detalhe/160784", "301")</f>
      </c>
      <c r="B197" s="4" t="s">
        <f>=HYPERLINK("https://leilaoonline.net/lote/detalhe/160784", "CPBS-021-2022 - APROX. 324 ITENS PRENSA, LUVA, EIXO E OUTROS - VEJA DESCRITIVO DE ITENS - LOC: ITAGUAI - PORTO DE SEPETIBA/ RJ")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=HYPERLINK("https://leilaoonline.net/lote/detalhe/160785", "302")</f>
      </c>
      <c r="B198" s="4" t="s">
        <f>=HYPERLINK("https://leilaoonline.net/lote/detalhe/160785", "CPBS-022-2022 - 1 CALCO E 2 MODULOS - VEJA DESCRITIVO DE ITENS - LOC: ITAGUAI - PORTO DE SEPETIBA/ RJ")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=HYPERLINK("https://leilaoonline.net/lote/detalhe/160810", "303")</f>
      </c>
      <c r="B199" s="4" t="s">
        <f>=HYPERLINK("https://leilaoonline.net/lote/detalhe/160810", "FAB-099-2022 - APROX. 532 ITENS - EIXO, ROLAMENTO, CABOS E OUTROS - VEJA DESCRITIVO DE ITENS - LOC: Ouro Preto/MG")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=HYPERLINK("https://leilaoonline.net/lote/detalhe/160811", "304")</f>
      </c>
      <c r="B200" s="4" t="s">
        <f>=HYPERLINK("https://leilaoonline.net/lote/detalhe/160811", "FAB-147-2022 - APROX. 202 ITENS - FILTRO, MANGUEIRA, ROLAMENTOS E OUTROS - VEJA DESCRITIVO DE ITENS - LOC: OURO PRETO/MG")</f>
      </c>
      <c r="C200" s="4" t="inlineStr">
        <is>
          <t>Vendido</t>
        </is>
      </c>
      <c r="D200" s="4" t="inlineStr">
        <is>
          <t>72</t>
        </is>
      </c>
      <c r="E200" s="5" t="inlineStr">
        <is>
          <t>22.200,00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=HYPERLINK("https://leilaoonline.net/lote/detalhe/160812", "305")</f>
      </c>
      <c r="B201" s="4" t="s">
        <f>=HYPERLINK("https://leilaoonline.net/lote/detalhe/160812", "FAB-150-2022 - APROX. 133 ITENS - ROLAMENTOS DIVERSOS - VEJA DESCRITIVO DE ITENS - LOC: OURO PRETO/MG")</f>
      </c>
      <c r="C201" s="4" t="inlineStr">
        <is>
          <t>Vendido</t>
        </is>
      </c>
      <c r="D201" s="4" t="inlineStr">
        <is>
          <t>90</t>
        </is>
      </c>
      <c r="E201" s="5" t="inlineStr">
        <is>
          <t>40.600,00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=HYPERLINK("https://leilaoonline.net/lote/detalhe/161020", "310")</f>
      </c>
      <c r="B202" s="4" t="s">
        <f>=HYPERLINK("https://leilaoonline.net/lote/detalhe/161020", " TIG-002-2023, 333 ITENS, SUPORTES , CONDUTORES, MOTOR E OUTROS, VEJA DESCRITIVO DE ITENS -LOC. Mangaratiba - RJ")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=HYPERLINK("https://leilaoonline.net/lote/detalhe/161011", "311")</f>
      </c>
      <c r="B203" s="4" t="s">
        <f>=HYPERLINK("https://leilaoonline.net/lote/detalhe/161011", " TIG-003-2023 - 42 ITENS - PARAFUSOS, COPO 1-RCC020 VULCAFLEX E OUTROS, VEJA DESCRITIVO DE ITENS - LOC. Mangaratiba - RJ")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=HYPERLINK("https://leilaoonline.net/lote/detalhe/161010", "312")</f>
      </c>
      <c r="B204" s="4" t="s">
        <f>=HYPERLINK("https://leilaoonline.net/lote/detalhe/161010", " TIG-042-2022, 01 DESUMIDIFICADOR EXCLUSIVE 300 - MARC/FAB THERMOMATIC FARGON - N° SERIE JY14 1390078 - MODELO DA-28052 - ANO 2018 - POTÊNCIA 127 V- LOC. Mangaratiba - RJ  ( OBS. DEFEITO: EQUIPAMENTO QUEIMADO, PARADO A MAIS DE 06(SEIS) MESES.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=HYPERLINK("https://leilaoonline.net/lote/detalhe/161028", "313")</f>
      </c>
      <c r="B205" s="4" t="s">
        <f>=HYPERLINK("https://leilaoonline.net/lote/detalhe/161028", " TIG-043-2022, 117 ITENS, BOMBA, LAMPADA E OUTROS, VEJA DESCRITIVO DE ITENS -LOC. Mangaratiba - RJ")</f>
      </c>
      <c r="C205" s="4" t="inlineStr">
        <is>
          <t>Não vendido</t>
        </is>
      </c>
      <c r="D205" s="4" t="inlineStr">
        <is>
          <t>5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=HYPERLINK("https://leilaoonline.net/lote/detalhe/161026", "314")</f>
      </c>
      <c r="B206" s="4" t="s">
        <f>=HYPERLINK("https://leilaoonline.net/lote/detalhe/161026", " TIG-044-2022, 25 ITENS, ENCODER, CONDULETE , PLUGUE, VEJA DESCRITIVO DE ITENS -LOC. Mangaratiba - RJ")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=HYPERLINK("https://leilaoonline.net/lote/detalhe/161021", "315")</f>
      </c>
      <c r="B207" s="4" t="s">
        <f>=HYPERLINK("https://leilaoonline.net/lote/detalhe/161021", " TIMBO-001-2022, 1 ELEM FLEX ELAST SBR NOR-MEX E265 VULKAN, LOC. MARIANA/MG")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=HYPERLINK("https://leilaoonline.net/lote/detalhe/161013", "316")</f>
      </c>
      <c r="B208" s="4" t="s">
        <f>=HYPERLINK("https://leilaoonline.net/lote/detalhe/161013", " GOV-071-2022, 34 ITENS, LASTRO, MANCAL , MOLA COMPONETE E OUTROS, VEJA DESCRITIVO DE ITENS - LOC. GOVERNADOR VALADARES")</f>
      </c>
      <c r="C208" s="4" t="inlineStr">
        <is>
          <t>Não vendido</t>
        </is>
      </c>
      <c r="D208" s="4" t="inlineStr">
        <is>
          <t>7</t>
        </is>
      </c>
      <c r="E208" s="5" t="inlineStr">
        <is>
          <t>1.900,00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=HYPERLINK("https://leilaoonline.net/lote/detalhe/161015", "317")</f>
      </c>
      <c r="B209" s="4" t="s">
        <f>=HYPERLINK("https://leilaoonline.net/lote/detalhe/161015", " OIA-051-2022, 16 ITENS, CHAVES, PARAFUSOS, CONECTOR E OUTROS, VEJA DESCRITIVO DE ITENS - LOC. Ourilândia/ PA")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500,00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=HYPERLINK("https://leilaoonline.net/lote/detalhe/161033", "318")</f>
      </c>
      <c r="B210" s="4" t="s">
        <f>=HYPERLINK("https://leilaoonline.net/lote/detalhe/161033", " OIA-053-2022, 25 ITENS, MANCAIS, ATUADOR , ACOPLAMENTOS, VEJA DESCRITIVO DE ITENS - LOC. Ourilândia/ PA")</f>
      </c>
      <c r="C210" s="4" t="inlineStr">
        <is>
          <t>Vendido</t>
        </is>
      </c>
      <c r="D210" s="4" t="inlineStr">
        <is>
          <t>7</t>
        </is>
      </c>
      <c r="E210" s="5" t="inlineStr">
        <is>
          <t>1.510,00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=HYPERLINK("https://leilaoonline.net/lote/detalhe/161034", "319")</f>
      </c>
      <c r="B211" s="4" t="s">
        <f>=HYPERLINK("https://leilaoonline.net/lote/detalhe/161034", " OIA-054-2022, 458 ITENS, GAXETA, BICOS, ANEIS E OUTROS, VEJA DESCRITIVO DE ITENS - LOC. GOVERNADOR VALADARES/ MG")</f>
      </c>
      <c r="C211" s="4" t="inlineStr">
        <is>
          <t>Não vendido</t>
        </is>
      </c>
      <c r="D211" s="4" t="inlineStr">
        <is>
          <t>4</t>
        </is>
      </c>
      <c r="E211" s="5" t="inlineStr">
        <is>
          <t>800,00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=HYPERLINK("https://leilaoonline.net/lote/detalhe/161012", "320")</f>
      </c>
      <c r="B212" s="4" t="s">
        <f>=HYPERLINK("https://leilaoonline.net/lote/detalhe/161012", " OIA-055-2022, 147 ITENS, RODAS, SUPORTES, CAPAS E OUTROS, VEJA DESCRITIVO DE ITENS - LOC. GOVERNADOR VALADARES")</f>
      </c>
      <c r="C212" s="4" t="inlineStr">
        <is>
          <t>Vendido</t>
        </is>
      </c>
      <c r="D212" s="4" t="inlineStr">
        <is>
          <t>19</t>
        </is>
      </c>
      <c r="E212" s="5" t="inlineStr">
        <is>
          <t>2.400,00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=HYPERLINK("https://leilaoonline.net/lote/detalhe/161035", "321")</f>
      </c>
      <c r="B213" s="4" t="s">
        <f>=HYPERLINK("https://leilaoonline.net/lote/detalhe/161035", " OIA-056-2022, 187 ITENS, PNEUS, SENSORES, TAMPAS E OUTROS, VEJA DESCRITIVO DE ITENS - LOC. GOVERNADOR VALADARES/ MG")</f>
      </c>
      <c r="C213" s="4" t="inlineStr">
        <is>
          <t>Vendido</t>
        </is>
      </c>
      <c r="D213" s="4" t="inlineStr">
        <is>
          <t>17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=HYPERLINK("https://leilaoonline.net/lote/detalhe/161027", "322")</f>
      </c>
      <c r="B214" s="4" t="s">
        <f>=HYPERLINK("https://leilaoonline.net/lote/detalhe/161027", " PIC-394-2023, 236 ITENS, JUNTAS, PERSINAS, ARRUELAS E OUTROS, VEJA DESCRITIVO DE ITENS - LOC. ITABIRITO / MINAS GERAIS")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500,00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=HYPERLINK("https://leilaoonline.net/lote/detalhe/161016", "323")</f>
      </c>
      <c r="B215" s="4" t="s">
        <f>=HYPERLINK("https://leilaoonline.net/lote/detalhe/161016", " PIC-398-2023, 100 ITENS, MANGUEIRAS, FIXADOR, ENGRENAGEM  E OUTROS, VEJA DESCRITIVO DE ITENS - LOC. ITABIRITO / MINAS GERAIS")</f>
      </c>
      <c r="C215" s="4" t="inlineStr">
        <is>
          <t>Não vendido</t>
        </is>
      </c>
      <c r="D215" s="4" t="inlineStr">
        <is>
          <t>5</t>
        </is>
      </c>
      <c r="E215" s="5" t="inlineStr">
        <is>
          <t>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=HYPERLINK("https://leilaoonline.net/lote/detalhe/161014", "324")</f>
      </c>
      <c r="B216" s="4" t="s">
        <f>=HYPERLINK("https://leilaoonline.net/lote/detalhe/161014", " PIC-400-2023, 242 ITENS, ANEIS, PARAFUSOS, GRAMPOS  E OUTROS, VEJA DESCRITIVO DE ITENS - LOC. ITABIRITO / MINAS GERAIS")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600,00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=HYPERLINK("https://leilaoonline.net/lote/detalhe/161030", "325")</f>
      </c>
      <c r="B217" s="4" t="s">
        <f>=HYPERLINK("https://leilaoonline.net/lote/detalhe/161030", " PIC-413-2023, 198 ITENS, JUNTAS, ANEIS , RETENTORES  E OUTROS, VEJA DESCRITIVO DE ITENS - LOC. ITABIRITO / MINAS GERAIS")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500,00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=HYPERLINK("https://leilaoonline.net/lote/detalhe/161017", "326")</f>
      </c>
      <c r="B218" s="4" t="s">
        <f>=HYPERLINK("https://leilaoonline.net/lote/detalhe/161017", " PIC-415-2023, 325 ITENS, FERRAMENTAS, ARRUELAS , CONJUNTO DE TUBOS  E OUTROS, VEJA DESCRITIVO DE ITENS - LOC. ITABIRITO / MINAS GERAIS")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500,00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=HYPERLINK("https://leilaoonline.net/lote/detalhe/161029", "327")</f>
      </c>
      <c r="B219" s="4" t="s">
        <f>=HYPERLINK("https://leilaoonline.net/lote/detalhe/161029", " PIC-417-2022- 195 ITENS, FILTRO DE AR, ADAPTADOR, RETENTOR E OUTROS, VEJA DESCRITIVO DE ITENS - LOC. ITABIRITO / MINAS GERAIS")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=HYPERLINK("https://leilaoonline.net/lote/detalhe/161025", "328")</f>
      </c>
      <c r="B220" s="4" t="s">
        <f>=HYPERLINK("https://leilaoonline.net/lote/detalhe/161025", " PIC-418-2022, 95 ITENS, VEDAÇÃO, CONJUNTO FILTRO, MANGUEIRAS E OUTROS, VEJA DESCRITIVO DE ITENS - LOC. ITABIRITO / MINAS GERAIS")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=HYPERLINK("https://leilaoonline.net/lote/detalhe/161023", "329")</f>
      </c>
      <c r="B221" s="4" t="s">
        <f>=HYPERLINK("https://leilaoonline.net/lote/detalhe/161023", " PIC-420-2023, 87 ITENS, PARAFUSOS, MANGUEIRAS, CONEXÃO E OUTROS, VEJA DESCRITIVO DE ITENS - LOC. ITABIRITO / MINAS GERAIS")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=HYPERLINK("https://leilaoonline.net/lote/detalhe/161031", "330")</f>
      </c>
      <c r="B222" s="4" t="s">
        <f>=HYPERLINK("https://leilaoonline.net/lote/detalhe/161031", " PIC-422-2023, 52 ITENS, CORREIAS, PINOS, FILTROS  E OUTROS, VEJA DESCRITIVO DE ITENS - LOC. ITABIRITO / MINAS GERAIS")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=HYPERLINK("https://leilaoonline.net/lote/detalhe/161024", "331")</f>
      </c>
      <c r="B223" s="4" t="s">
        <f>=HYPERLINK("https://leilaoonline.net/lote/detalhe/161024", " PIC-423-2023 - APROX. 150 ITENS - FILTRO FLUID, PINOS,PLACAS E OUTROS, VEJA DESCRITIVO DE ITENS - LOC. ITABIRITO / MINAS GERAIS")</f>
      </c>
      <c r="C223" s="4" t="inlineStr">
        <is>
          <t>Não vendido</t>
        </is>
      </c>
      <c r="D223" s="4" t="inlineStr">
        <is>
          <t>2</t>
        </is>
      </c>
      <c r="E223" s="5" t="inlineStr">
        <is>
          <t>600,00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=HYPERLINK("https://leilaoonline.net/lote/detalhe/161018", "332")</f>
      </c>
      <c r="B224" s="4" t="s">
        <f>=HYPERLINK("https://leilaoonline.net/lote/detalhe/161018", " PIC-424-2023 - APROX.1249 - ITENS, MANCAIS, PINOS, COLLAR  E OUTROS, VEJA DESCRITIVO DE ITENS - LOC. ITABIRITO / MINAS GERAIS")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=HYPERLINK("https://leilaoonline.net/lote/detalhe/161022", "333")</f>
      </c>
      <c r="B225" s="4" t="s">
        <f>=HYPERLINK("https://leilaoonline.net/lote/detalhe/161022", " PIC-425-2023 - 27 ITENS - CONDENSADOR AR CONDICIONADO, CORREIA E OUTROS - VEJA DESCRITIVO DE ITENS - LOC. ITABIRITO / MINAS GERAIS")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500,00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=HYPERLINK("https://leilaoonline.net/lote/detalhe/161032", "334")</f>
      </c>
      <c r="B226" s="4" t="s">
        <f>=HYPERLINK("https://leilaoonline.net/lote/detalhe/161032", " PIC-444-2022 - APROX. 32 ITENS - BOMBAS , REDUTORES , TAMBORES E OUTROS, VEJA DESCRITIVO DE ITENS - LOC. ITABIRITO / MINAS GERAIS")</f>
      </c>
      <c r="C226" s="4" t="inlineStr">
        <is>
          <t>Não vendido</t>
        </is>
      </c>
      <c r="D226" s="4" t="inlineStr">
        <is>
          <t>55</t>
        </is>
      </c>
      <c r="E226" s="5" t="inlineStr">
        <is>
          <t>28.000,00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=HYPERLINK("https://leilaoonline.net/lote/detalhe/161019", "335")</f>
      </c>
      <c r="B227" s="4" t="s">
        <f>=HYPERLINK("https://leilaoonline.net/lote/detalhe/161019", " PIC-445-2022 - APROX. 51 ITENS - REDUTOR , EXCITADOR , VIBRADOR E OUTROS, VEJA DESCRITIVO DE ITENS - LOC. ITABIRITO / MINAS GERAIS")</f>
      </c>
      <c r="C227" s="4" t="inlineStr">
        <is>
          <t>Não vendido</t>
        </is>
      </c>
      <c r="D227" s="4" t="inlineStr">
        <is>
          <t>29</t>
        </is>
      </c>
      <c r="E227" s="5" t="inlineStr">
        <is>
          <t>28.300,00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=HYPERLINK("https://leilaoonline.net/lote/detalhe/161038", "336")</f>
      </c>
      <c r="B228" s="4" t="s">
        <f>=HYPERLINK("https://leilaoonline.net/lote/detalhe/161038", " FAB-159-2022 - APROX. 340 ITENS. - MANGUEIRA 2143737 CATERPILLAR; BUCHA DA MOLA DIANTEIRA P; RELÉ R434024 E OUTROS, VEJA DESCRITIVO DE ITENS. - LOC. OURO PRETO/MG")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2.200,00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=HYPERLINK("https://leilaoonline.net/lote/detalhe/161036", "337")</f>
      </c>
      <c r="B229" s="4" t="s">
        <f>=HYPERLINK("https://leilaoonline.net/lote/detalhe/161036", " FAB-160-2022 - APROX. 1070 ITENS. - RETENTOR VED NBR 90MM 110MM; CARCAÇA S57; LAMINA RASPADORA 765MM, E OUTROS, VEJA DESCRITIVO DE ITENS. - LOC. OURO PRETO/MG")</f>
      </c>
      <c r="C229" s="4" t="inlineStr">
        <is>
          <t>Não vendido</t>
        </is>
      </c>
      <c r="D229" s="4" t="inlineStr">
        <is>
          <t>1</t>
        </is>
      </c>
      <c r="E229" s="5" t="inlineStr">
        <is>
          <t>500,00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=HYPERLINK("https://leilaoonline.net/lote/detalhe/161051", "338")</f>
      </c>
      <c r="B230" s="4" t="s">
        <f>=HYPERLINK("https://leilaoonline.net/lote/detalhe/161051", " FAB-161-2022 - APROX. 6940 ITENS. - JOELHO GALVANIZADA 3/8" 90°; PORCA M30; ARRUELA SUSP. M20; E OUTROS, VEJA DESCRITIVO DE ITENS. - LOC. OURO PRETO/MG")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=HYPERLINK("https://leilaoonline.net/lote/detalhe/161048", "339")</f>
      </c>
      <c r="B231" s="4" t="s">
        <f>=HYPERLINK("https://leilaoonline.net/lote/detalhe/161048", " FAB-162-2022 - APROX. 2415 ITENS. - PORCA SEX 24MM; PARAFUSO CAB. QUADRADA M36X150; PARAFUSO 7/8"X5"; E OUTROS, VEJA DESCRITIVO DE ITENS. - LOC. OURO PRETO/MG")</f>
      </c>
      <c r="C231" s="4" t="inlineStr">
        <is>
          <t>Vendido</t>
        </is>
      </c>
      <c r="D231" s="4" t="inlineStr">
        <is>
          <t>12</t>
        </is>
      </c>
      <c r="E231" s="5" t="inlineStr">
        <is>
          <t>1.600,00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=HYPERLINK("https://leilaoonline.net/lote/detalhe/161047", "340")</f>
      </c>
      <c r="B232" s="4" t="s">
        <f>=HYPERLINK("https://leilaoonline.net/lote/detalhe/161047", " FAB-163-2022 - APROX. 240 ITENS. - UNIAO 1521548 SCANIA; CONEX 812882 SCANIA; TAMPA 2346502 CATERPILLAR; E OUTROS, VEJA DESCRITIVO DE ITENS. - LOC. OURO PRETO/MG")</f>
      </c>
      <c r="C232" s="4" t="inlineStr">
        <is>
          <t>Vendido</t>
        </is>
      </c>
      <c r="D232" s="4" t="inlineStr">
        <is>
          <t>7</t>
        </is>
      </c>
      <c r="E232" s="5" t="inlineStr">
        <is>
          <t>1.100,00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=HYPERLINK("https://leilaoonline.net/lote/detalhe/161043", "341")</f>
      </c>
      <c r="B233" s="4" t="s">
        <f>=HYPERLINK("https://leilaoonline.net/lote/detalhe/161043", " FAB-164-2022 - APROX. 910 ITENS. - MANGUEIRA HIDR 3109498 CATERPILLAR; ROLAMENTO 23240 EMF1KD1; PORCA 30MM METR;  E OUTROS, VEJA DESCRITIVO DE ITENS. - LOC. OURO PRETO/MG")</f>
      </c>
      <c r="C233" s="4" t="inlineStr">
        <is>
          <t>Não vendido</t>
        </is>
      </c>
      <c r="D233" s="4" t="inlineStr">
        <is>
          <t>73</t>
        </is>
      </c>
      <c r="E233" s="5" t="inlineStr">
        <is>
          <t>33.150,00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=HYPERLINK("https://leilaoonline.net/lote/detalhe/161052", "342")</f>
      </c>
      <c r="B234" s="4" t="s">
        <f>=HYPERLINK("https://leilaoonline.net/lote/detalhe/161052", " FAB-165-2022 - APROX. 170 ITENS. - ROL ESF 61948 MA SKF; MANCAL ROLAMENTO FLANG RED; ANEL INT ROLAM AGUL 110MM; E OUTROS, VEJA DESCRITIVO DE ITENS. - LOC. OURO PRETO/MG")</f>
      </c>
      <c r="C234" s="4" t="inlineStr">
        <is>
          <t>Não vendido</t>
        </is>
      </c>
      <c r="D234" s="4" t="inlineStr">
        <is>
          <t>35</t>
        </is>
      </c>
      <c r="E234" s="5" t="inlineStr">
        <is>
          <t>12.550,00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=HYPERLINK("https://leilaoonline.net/lote/detalhe/161045", "343")</f>
      </c>
      <c r="B235" s="4" t="s">
        <f>=HYPERLINK("https://leilaoonline.net/lote/detalhe/161045", " FAB-166-2022 - APROX. 130 ITENS. - PLACA 2755471 CATERPILLAR; PASSADICO 10058895 LIEBHERR; PARAFUSO 4901443 LIEBHERR; E OUTROS, VEJA DESCRITIVO DE ITENS. - LOC. OURO PRETO/MG")</f>
      </c>
      <c r="C235" s="4" t="inlineStr">
        <is>
          <t>Não vendido</t>
        </is>
      </c>
      <c r="D235" s="4" t="inlineStr">
        <is>
          <t>17</t>
        </is>
      </c>
      <c r="E235" s="5" t="inlineStr">
        <is>
          <t>40.000,00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=HYPERLINK("https://leilaoonline.net/lote/detalhe/161044", "344")</f>
      </c>
      <c r="B236" s="4" t="s">
        <f>=HYPERLINK("https://leilaoonline.net/lote/detalhe/161044", " FAB-167-2023 - APROX. 315 ITENS. - PRISION 1734958 SCANIA; MANGUEIRA EXTINÇÃO INCÊNDIO; PARAFUSO 1304360 CATERPILLAR;  E OUTROS, VEJA DESCRITIVO DE ITENS. - LOC. OURO PRETO/MG")</f>
      </c>
      <c r="C236" s="4" t="inlineStr">
        <is>
          <t>Não vendido</t>
        </is>
      </c>
      <c r="D236" s="4" t="inlineStr">
        <is>
          <t>3</t>
        </is>
      </c>
      <c r="E236" s="5" t="inlineStr">
        <is>
          <t>700,00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=HYPERLINK("https://leilaoonline.net/lote/detalhe/161039", "345")</f>
      </c>
      <c r="B237" s="4" t="s">
        <f>=HYPERLINK("https://leilaoonline.net/lote/detalhe/161039", " FAB-168-2023 - APROX. 8 ITENS. - CORDAO ELETRODOMESTICO;604H09 INDUSCABOS; CAPA DESG 851B-27-06025 DESENHO VALE; CAIXA ROLAM FOFO 140MM; E OUTROS, VEJA DESCRITIVO DE ITENS. - LOC. OURO PRETO/MG")</f>
      </c>
      <c r="C237" s="4" t="inlineStr">
        <is>
          <t>Vendido</t>
        </is>
      </c>
      <c r="D237" s="4" t="inlineStr">
        <is>
          <t>2</t>
        </is>
      </c>
      <c r="E237" s="5" t="inlineStr">
        <is>
          <t>843,00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=HYPERLINK("https://leilaoonline.net/lote/detalhe/161037", "346")</f>
      </c>
      <c r="B238" s="4" t="s">
        <f>=HYPERLINK("https://leilaoonline.net/lote/detalhe/161037", " SSG-018-2021-MRO - APROX. 180 ITENS. - ANEL 90702240 KOMATSU; MANGUEIRA 3633076 CUMMINS; JUNTA 205288 CUMMINS; E OUTROS, VEJA DESCRITIVO DE ITENS. - LOC. CANAÃ DOS CARAJÁS/PA")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600,00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=HYPERLINK("https://leilaoonline.net/lote/detalhe/161049", "347")</f>
      </c>
      <c r="B239" s="4" t="s">
        <f>=HYPERLINK("https://leilaoonline.net/lote/detalhe/161049", " SSG-056-2022-MRO - APROX. 145 ITENS. - COLMEIA COMPONENTE; ;2435771 CATERPILLAR; DISJUNTOR 1200A; PISTAO 1885016 CATERPILLAR;  E OUTROS, VEJA DESCRITIVO DE ITENS. - LOC. CANAÃ DOS CARAJÁS/PA")</f>
      </c>
      <c r="C239" s="4" t="inlineStr">
        <is>
          <t>Não vendido</t>
        </is>
      </c>
      <c r="D239" s="4" t="inlineStr">
        <is>
          <t>11</t>
        </is>
      </c>
      <c r="E239" s="5" t="inlineStr">
        <is>
          <t>45.400,00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=HYPERLINK("https://leilaoonline.net/lote/detalhe/161042", "348")</f>
      </c>
      <c r="B240" s="4" t="s">
        <f>=HYPERLINK("https://leilaoonline.net/lote/detalhe/161042", " SSG-057-2022-MRO - APROX. 2570 ITENS. - PROTETOR SUPERIOR 5125562 ESCO SOLDERING; FILTRO AR 8T-6288 CATERPILLAR; ANEL O 72063360 BUCYRUS; E OUTROS, VEJA DESCRITIVO DE ITENS. - LOC. CANAÃ DOS CARAJÁS/PA")</f>
      </c>
      <c r="C240" s="4" t="inlineStr">
        <is>
          <t>Não vendido</t>
        </is>
      </c>
      <c r="D240" s="4" t="inlineStr">
        <is>
          <t>27</t>
        </is>
      </c>
      <c r="E240" s="5" t="inlineStr">
        <is>
          <t>4.100,00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=HYPERLINK("https://leilaoonline.net/lote/detalhe/161040", "349")</f>
      </c>
      <c r="B241" s="4" t="s">
        <f>=HYPERLINK("https://leilaoonline.net/lote/detalhe/161040", " SSG-059-2022-MRO - APROX. 870 ITENS. - COTOVELO 5P2645 CATERPILLAR; DISJUNTOR 1,6A 6KA UNIPOLAR; DISJUNTOR 2A; E OUTROS, VEJA DESCRITIVO DE ITENS. - LOC. CANAÃ DOS CARAJÁS/PA")</f>
      </c>
      <c r="C241" s="4" t="inlineStr">
        <is>
          <t>Não vendido</t>
        </is>
      </c>
      <c r="D241" s="4" t="inlineStr">
        <is>
          <t>29</t>
        </is>
      </c>
      <c r="E241" s="5" t="inlineStr">
        <is>
          <t>3.900,00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=HYPERLINK("https://leilaoonline.net/lote/detalhe/161050", "350")</f>
      </c>
      <c r="B242" s="4" t="s">
        <f>=HYPERLINK("https://leilaoonline.net/lote/detalhe/161050", " SSG-061-2022-MRO - APROX. 190 ITENS. - FILTRO 1065534 CATERPILLAR; ANEL RETEN 3402376 CATERPILLAR; PLACA 8X5976 CATERPILLAR; E OUTROS, VEJA DESCRITIVO DE ITENS. - LOC. CANAÃ DOS CARAJÁS/PA")</f>
      </c>
      <c r="C242" s="4" t="inlineStr">
        <is>
          <t>Não vendido</t>
        </is>
      </c>
      <c r="D242" s="4" t="inlineStr">
        <is>
          <t>5</t>
        </is>
      </c>
      <c r="E242" s="5" t="inlineStr">
        <is>
          <t>900,00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=HYPERLINK("https://leilaoonline.net/lote/detalhe/161041", "351")</f>
      </c>
      <c r="B243" s="4" t="s">
        <f>=HYPERLINK("https://leilaoonline.net/lote/detalhe/161041", " SSG-062-2022-MRO - APROX. 70 ITENS. - FILTRO OLEO; FILTRO FLUIDO AR; PORCA 1.1/2PL BSW; E OUTROS, VEJA DESCRITIVO DE ITENS. - LOC. CANAÃ DOS CARAJÁS/PA")</f>
      </c>
      <c r="C243" s="4" t="inlineStr">
        <is>
          <t>Não vendido</t>
        </is>
      </c>
      <c r="D243" s="4" t="inlineStr">
        <is>
          <t>2</t>
        </is>
      </c>
      <c r="E243" s="5" t="inlineStr">
        <is>
          <t>600,00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=HYPERLINK("https://leilaoonline.net/lote/detalhe/161046", "352")</f>
      </c>
      <c r="B244" s="4" t="s">
        <f>=HYPERLINK("https://leilaoonline.net/lote/detalhe/161046", " SSG-064-2022-MRO - APROX. 190 ITENS. - ABRACAD 5N7834 CATERPILLAR; PARAFUSO 7K3436 CATERPILLAR; MANCAL 8J5778 CATERPILLAR; E OUTROS, VEJA DESCRITIVO DE ITENS. - LOC. CANAÃ DOS CARAJÁS/PA")</f>
      </c>
      <c r="C244" s="4" t="inlineStr">
        <is>
          <t>Não vendido</t>
        </is>
      </c>
      <c r="D244" s="4" t="inlineStr">
        <is>
          <t>2</t>
        </is>
      </c>
      <c r="E244" s="5" t="inlineStr">
        <is>
          <t>600,00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=HYPERLINK("https://leilaoonline.net/lote/detalhe/161070", "353")</f>
      </c>
      <c r="B245" s="4" t="s">
        <f>=HYPERLINK("https://leilaoonline.net/lote/detalhe/161070", "MRB-EQ-004-2022 - 2 LAVADORA DE ALTA PRESSÃO 440V HD 12/15 S NORTEL KARCHER. - MARABA/PA")</f>
      </c>
      <c r="C245" s="4" t="inlineStr">
        <is>
          <t>Não vendido</t>
        </is>
      </c>
      <c r="D245" s="4" t="inlineStr">
        <is>
          <t>40</t>
        </is>
      </c>
      <c r="E245" s="5" t="inlineStr">
        <is>
          <t>4.250,00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=HYPERLINK("https://leilaoonline.net/lote/detalhe/161071", "354")</f>
      </c>
      <c r="B246" s="4" t="s">
        <f>=HYPERLINK("https://leilaoonline.net/lote/detalhe/161071", "SLS-MRO-055-2022 - 11 ITENS - MODULOS, ACOPLAMENTOS , TAMBOR E OUTROS- VEJA DESCRITIVO DE ITENSS, LOC. São Luís - MA")</f>
      </c>
      <c r="C246" s="4" t="inlineStr">
        <is>
          <t>Não vendido</t>
        </is>
      </c>
      <c r="D246" s="4" t="inlineStr">
        <is>
          <t>25</t>
        </is>
      </c>
      <c r="E246" s="5" t="inlineStr">
        <is>
          <t>3.600,00</t>
        </is>
      </c>
      <c r="F24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2026-04-08T20:57:31.00Z</dcterms:created>
  <dc:creator>Tellks Tecnologia</dc:creator>
  <cp:revision>0</cp:revision>
</cp:coreProperties>
</file>