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140K - 25 CAMINHÕES - 20 TRATORES - 3 PRANCHAS - 25 VEÍCULOS - 20 COLHEDORAS - 22 TRAN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=HYPERLINK("https://leilaoonline.net/lote/detalhe/149431", "069")</f>
      </c>
      <c r="B11" s="4" t="s">
        <f>=HYPERLINK("https://leilaoonline.net/lote/detalhe/149431", " TRATOR AGRICOLA VALMET MOD/BH180 S 4X4 ETCR,  ANO 2003, FR 3786, MOTOR 620DSN80876, MONT BH18DH02462, LOC. TAPEJARA/PR")</f>
      </c>
      <c r="C11" s="4" t="inlineStr">
        <is>
          <t>Vendido</t>
        </is>
      </c>
      <c r="D11" s="4" t="inlineStr">
        <is>
          <t>48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=HYPERLINK("https://leilaoonline.net/lote/detalhe/149345", "071")</f>
      </c>
      <c r="B12" s="4" t="s">
        <f>=HYPERLINK("https://leilaoonline.net/lote/detalhe/149345", " TRATOR VALTRA BH 180 4X4, ANO 2003, FR1788, LOC. IGUATEMI /PR")</f>
      </c>
      <c r="C12" s="4" t="inlineStr">
        <is>
          <t>Vendido</t>
        </is>
      </c>
      <c r="D12" s="4" t="inlineStr">
        <is>
          <t>86</t>
        </is>
      </c>
      <c r="E12" s="5" t="inlineStr">
        <is>
          <t>118.000,00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=HYPERLINK("https://leilaoonline.net/lote/detalhe/149889", "078")</f>
      </c>
      <c r="B13" s="4" t="s">
        <f>=HYPERLINK("https://leilaoonline.net/lote/detalhe/149889", "CAMINHÃO MB 2423K, ANO 2005/ 2005, BRANCA, FR 3087, LOC. UMUARAMA /PR")</f>
      </c>
      <c r="C13" s="4" t="inlineStr">
        <is>
          <t>Vendido</t>
        </is>
      </c>
      <c r="D13" s="4" t="inlineStr">
        <is>
          <t>61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=HYPERLINK("https://leilaoonline.net/lote/detalhe/149268", "321")</f>
      </c>
      <c r="B14" s="4" t="s">
        <f>=HYPERLINK("https://leilaoonline.net/lote/detalhe/149268", " MOTO BOMBA MD, ANO 2004, FR4997, LOC. IVATÉ/ PR 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=HYPERLINK("https://leilaoonline.net/lote/detalhe/149890", "322")</f>
      </c>
      <c r="B15" s="4" t="s">
        <f>=HYPERLINK("https://leilaoonline.net/lote/detalhe/149890", "COLHEDORA  JD COLHEDORA 3520, ANO 2009, FR 19168, LOC. UMUARAMA / PR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=HYPERLINK("https://leilaoonline.net/lote/detalhe/149402", "324")</f>
      </c>
      <c r="B16" s="4" t="s">
        <f>=HYPERLINK("https://leilaoonline.net/lote/detalhe/149402", " MOTOBOMBA P/VINHACA ANO 1997, FR 19811, LOC. IVATE /PR")</f>
      </c>
      <c r="C16" s="4" t="inlineStr">
        <is>
          <t>Vendido</t>
        </is>
      </c>
      <c r="D16" s="4" t="inlineStr">
        <is>
          <t>18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=HYPERLINK("https://leilaoonline.net/lote/detalhe/149891", "357")</f>
      </c>
      <c r="B17" s="4" t="s">
        <f>=HYPERLINK("https://leilaoonline.net/lote/detalhe/149891", "REBOQUE USICAMP RCI E1E1 8200, ANO 2002/2002, AZUL, LOC. UMUARAMA / PR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=HYPERLINK("https://leilaoonline.net/lote/detalhe/149893", "362")</f>
      </c>
      <c r="B18" s="4" t="s">
        <f>=HYPERLINK("https://leilaoonline.net/lote/detalhe/149893", "CARREGADORA J. DEERE 6415, ANO 2005, FR19714, LOC. UMUARAMA/PR")</f>
      </c>
      <c r="C18" s="4" t="inlineStr">
        <is>
          <t>Vendido</t>
        </is>
      </c>
      <c r="D18" s="4" t="inlineStr">
        <is>
          <t>18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=HYPERLINK("https://leilaoonline.net/lote/detalhe/149894", "363")</f>
      </c>
      <c r="B19" s="4" t="s">
        <f>=HYPERLINK("https://leilaoonline.net/lote/detalhe/149894", "REBOQUE RANDON RQ CANAVEIRO , ANO 1999/ 1999, AMARELA, FR19782, LOC. UMUARAMA/PR 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=HYPERLINK("https://leilaoonline.net/lote/detalhe/150027", "385")</f>
      </c>
      <c r="B20" s="4" t="s">
        <f>=HYPERLINK("https://leilaoonline.net/lote/detalhe/150027", "SUBSOLADORES MD, ANO 2005, FR30757, LOC. UMUARAMA / PR ")</f>
      </c>
      <c r="C20" s="4" t="inlineStr">
        <is>
          <t>Vendido</t>
        </is>
      </c>
      <c r="D20" s="4" t="inlineStr">
        <is>
          <t>2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=HYPERLINK("https://leilaoonline.net/lote/detalhe/150092", "397")</f>
      </c>
      <c r="B21" s="4" t="s">
        <f>=HYPERLINK("https://leilaoonline.net/lote/detalhe/150092", "REBOQUE TECTRAN RC F1F1, ANO 1998/1998, AZUL, FR30849, LOC. UMUARAMA / PR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=HYPERLINK("https://leilaoonline.net/lote/detalhe/149406", "512")</f>
      </c>
      <c r="B22" s="4" t="s">
        <f>=HYPERLINK("https://leilaoonline.net/lote/detalhe/149406", "CARREGADEIRA SER SPMN1162.0602079, ANO 2006 - FR19712. - LOC. IVATE/PR")</f>
      </c>
      <c r="C22" s="4" t="inlineStr">
        <is>
          <t>Vendido</t>
        </is>
      </c>
      <c r="D22" s="4" t="inlineStr">
        <is>
          <t>41</t>
        </is>
      </c>
      <c r="E22" s="5" t="inlineStr">
        <is>
          <t>60.000,00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=HYPERLINK("https://leilaoonline.net/lote/detalhe/150093", "873")</f>
      </c>
      <c r="B23" s="4" t="s">
        <f>=HYPERLINK("https://leilaoonline.net/lote/detalhe/150093", "REBOQUE USICAMP RCI E1E1 8200 CANA PICADA, ANO 2004/2004, AZUL, FR 16020914, LOC. IVATE / PR ")</f>
      </c>
      <c r="C23" s="4" t="inlineStr">
        <is>
          <t>Vendido</t>
        </is>
      </c>
      <c r="D23" s="4" t="inlineStr">
        <is>
          <t>4</t>
        </is>
      </c>
      <c r="E23" s="5" t="inlineStr">
        <is>
          <t>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=HYPERLINK("https://leilaoonline.net/lote/detalhe/149356", "2100")</f>
      </c>
      <c r="B24" s="4" t="s">
        <f>=HYPERLINK("https://leilaoonline.net/lote/detalhe/149356", " VW NOVA SAVEIRO RB MBVS, ANO 2018/2019, BRANCA, FR12010008,  LOC. PARANACITY/PR")</f>
      </c>
      <c r="C24" s="4" t="inlineStr">
        <is>
          <t>Vendido</t>
        </is>
      </c>
      <c r="D24" s="4" t="inlineStr">
        <is>
          <t>22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=HYPERLINK("https://leilaoonline.net/lote/detalhe/149370", "3500")</f>
      </c>
      <c r="B25" s="4" t="s">
        <f>=HYPERLINK("https://leilaoonline.net/lote/detalhe/149370", " REBOQUE USICAMP CANA PICADA RCI E1E1 8200, ANO 2003/2003, AZUL, FR16020912 , LOC. TAPEJARA/PR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=HYPERLINK("https://leilaoonline.net/lote/detalhe/149305", "3502")</f>
      </c>
      <c r="B26" s="4" t="s">
        <f>=HYPERLINK("https://leilaoonline.net/lote/detalhe/149305", "SR USICAMP SRCP E2 10000, ANO 2003/2003, AMARELA, FR18544, LOC. MOREIRA SALES /PR")</f>
      </c>
      <c r="C26" s="4" t="inlineStr">
        <is>
          <t>Vendido</t>
        </is>
      </c>
      <c r="D26" s="4" t="inlineStr">
        <is>
          <t>47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=HYPERLINK("https://leilaoonline.net/lote/detalhe/149310", "3503")</f>
      </c>
      <c r="B27" s="4" t="s">
        <f>=HYPERLINK("https://leilaoonline.net/lote/detalhe/149310", " REBOQUE CANA PICADA USICAMP RCI E1E1 8200, ANO 2007/2007, AMARELA, FR18560, LOC. MOREIRA SALES /PR")</f>
      </c>
      <c r="C27" s="4" t="inlineStr">
        <is>
          <t>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=HYPERLINK("https://leilaoonline.net/lote/detalhe/149313", "3504")</f>
      </c>
      <c r="B28" s="4" t="s">
        <f>=HYPERLINK("https://leilaoonline.net/lote/detalhe/149313", " REBOQUE USICAMP RCI E1E1 8200 , ANO 2001/2001, BRANCA, FR18508, LOC. MOREIRA SALES /PR")</f>
      </c>
      <c r="C28" s="4" t="inlineStr">
        <is>
          <t>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=HYPERLINK("https://leilaoonline.net/lote/detalhe/149281", "3505")</f>
      </c>
      <c r="B29" s="4" t="s">
        <f>=HYPERLINK("https://leilaoonline.net/lote/detalhe/149281", " REBOQUE USICAMP RCI E1E18200 , ANO 2001/2001, BRANCA, FR18507, LOC. MOREIRA SALES /PR")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=HYPERLINK("https://leilaoonline.net/lote/detalhe/149265", "3512")</f>
      </c>
      <c r="B30" s="4" t="s">
        <f>=HYPERLINK("https://leilaoonline.net/lote/detalhe/149265", " CAMINHÃO MERCEDES BENZ AXOR 3344 GERM, ANO 2009/2009, BRANCA, FR19567, LOC. TAPEJARA/ PR")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91.000,00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=HYPERLINK("https://leilaoonline.net/lote/detalhe/149404", "12356")</f>
      </c>
      <c r="B31" s="4" t="s">
        <f>=HYPERLINK("https://leilaoonline.net/lote/detalhe/149404", " TOYOTA ETIOS SD XS, ANO 2013/2013, BRANCA, FR12030052,  LOC. MARINGÁ/PR ")</f>
      </c>
      <c r="C31" s="4" t="inlineStr">
        <is>
          <t>Vendido</t>
        </is>
      </c>
      <c r="D31" s="4" t="inlineStr">
        <is>
          <t>7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=HYPERLINK("https://leilaoonline.net/lote/detalhe/149423", "12357")</f>
      </c>
      <c r="B32" s="4" t="s">
        <f>=HYPERLINK("https://leilaoonline.net/lote/detalhe/149423", " FIAT STRADA HD WK CC E, ANO 2016/2017, BRANCA, FR8896 ,  LOC. MARINGÁ/PR ")</f>
      </c>
      <c r="C32" s="4" t="inlineStr">
        <is>
          <t>Vendido</t>
        </is>
      </c>
      <c r="D32" s="4" t="inlineStr">
        <is>
          <t>11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=HYPERLINK("https://leilaoonline.net/lote/detalhe/149430", "12358")</f>
      </c>
      <c r="B33" s="4" t="s">
        <f>=HYPERLINK("https://leilaoonline.net/lote/detalhe/149430", " VW GOL 1.0 L MC4, ANO 2018/2019, BRANCA, S/FR,  LOC. MARINGÁ/PR ")</f>
      </c>
      <c r="C33" s="4" t="inlineStr">
        <is>
          <t>Vendido</t>
        </is>
      </c>
      <c r="D33" s="4" t="inlineStr">
        <is>
          <t>15</t>
        </is>
      </c>
      <c r="E33" s="5" t="inlineStr">
        <is>
          <t>24.000,00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=HYPERLINK("https://leilaoonline.net/lote/detalhe/149393", "12359")</f>
      </c>
      <c r="B34" s="4" t="s">
        <f>=HYPERLINK("https://leilaoonline.net/lote/detalhe/149393", " VW GOL SPECIAL, ANO 2002/2003, BRANCA, S/ FR, LOC. MARINGÁ/PR ")</f>
      </c>
      <c r="C34" s="4" t="inlineStr">
        <is>
          <t>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=HYPERLINK("https://leilaoonline.net/lote/detalhe/149418", "12360")</f>
      </c>
      <c r="B35" s="4" t="s">
        <f>=HYPERLINK("https://leilaoonline.net/lote/detalhe/149418", " GM S10 ADVANTAGE D, ANO 2007/2008, FLEX, BRANCA, FR3006,  LOC. MARINGÁ/PR ")</f>
      </c>
      <c r="C35" s="4" t="inlineStr">
        <is>
          <t>Vendido</t>
        </is>
      </c>
      <c r="D35" s="4" t="inlineStr">
        <is>
          <t>6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=HYPERLINK("https://leilaoonline.net/lote/detalhe/149434", "12363")</f>
      </c>
      <c r="B36" s="4" t="s">
        <f>=HYPERLINK("https://leilaoonline.net/lote/detalhe/149434", " VW NOVO GOL TL MCV, ANO 2016/2017, BRANCA, FR 4005,  LOC. MARINGÁ/PR ")</f>
      </c>
      <c r="C36" s="4" t="inlineStr">
        <is>
          <t>Vendido</t>
        </is>
      </c>
      <c r="D36" s="4" t="inlineStr">
        <is>
          <t>26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=HYPERLINK("https://leilaoonline.net/lote/detalhe/149411", "12364")</f>
      </c>
      <c r="B37" s="4" t="s">
        <f>=HYPERLINK("https://leilaoonline.net/lote/detalhe/149411", " VW NOVA SAVEIRO RB MBVS, ANO 2018/2019, BRANCA, FR7016 ,  LOC. MARINGÁ/PR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32.500,00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=HYPERLINK("https://leilaoonline.net/lote/detalhe/149407", "12367")</f>
      </c>
      <c r="B38" s="4" t="s">
        <f>=HYPERLINK("https://leilaoonline.net/lote/detalhe/149407", " VW NOVA SAVEIRO RB MBVS, ANO 2018/2019, BRANCA, FR8857,  LOC. MARINGÁ/PR ")</f>
      </c>
      <c r="C38" s="4" t="inlineStr">
        <is>
          <t>Vendido</t>
        </is>
      </c>
      <c r="D38" s="4" t="inlineStr">
        <is>
          <t>21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=HYPERLINK("https://leilaoonline.net/lote/detalhe/149260", "12369")</f>
      </c>
      <c r="B39" s="4" t="s">
        <f>=HYPERLINK("https://leilaoonline.net/lote/detalhe/149260", "PRANCHA SR.USICAMP, SRCTUS,3 EIXOS, ANO 2002/2002, AMARELA. - FR.1502 - LOC. IGUATEMI/ PR")</f>
      </c>
      <c r="C39" s="4" t="inlineStr">
        <is>
          <t>Vendido</t>
        </is>
      </c>
      <c r="D39" s="4" t="inlineStr">
        <is>
          <t>44</t>
        </is>
      </c>
      <c r="E39" s="5" t="inlineStr">
        <is>
          <t>107.000,00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=HYPERLINK("https://leilaoonline.net/lote/detalhe/149263", "12370")</f>
      </c>
      <c r="B40" s="4" t="s">
        <f>=HYPERLINK("https://leilaoonline.net/lote/detalhe/149263", "CAMINHÃO VOLVO VM 260 6X4R, ANO 2011/2011, BRANCO. - FR1241. - LOC. IGUATEMI/PR")</f>
      </c>
      <c r="C40" s="4" t="inlineStr">
        <is>
          <t>Vendido</t>
        </is>
      </c>
      <c r="D40" s="4" t="inlineStr">
        <is>
          <t>68</t>
        </is>
      </c>
      <c r="E40" s="5" t="inlineStr">
        <is>
          <t>102.000,00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=HYPERLINK("https://leilaoonline.net/lote/detalhe/149259", "12371")</f>
      </c>
      <c r="B41" s="4" t="s">
        <f>=HYPERLINK("https://leilaoonline.net/lote/detalhe/149259", "CAMINHÃO VOLVO FM12 380 6X4R, ANO 2004/2004, BRANCO. - FR.1331 - LOC. IGUATEMI/ PR")</f>
      </c>
      <c r="C41" s="4" t="inlineStr">
        <is>
          <t>Vendido</t>
        </is>
      </c>
      <c r="D41" s="4" t="inlineStr">
        <is>
          <t>52</t>
        </is>
      </c>
      <c r="E41" s="5" t="inlineStr">
        <is>
          <t>74.000,00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=HYPERLINK("https://leilaoonline.net/lote/detalhe/149261", "12372")</f>
      </c>
      <c r="B42" s="4" t="s">
        <f>=HYPERLINK("https://leilaoonline.net/lote/detalhe/149261", "CAMINHÃO VOLVO FM 440 6X4R, ANO 2008/2008, BRANCO. - FR. 1344. - LOC. IGUATEMI/ PR")</f>
      </c>
      <c r="C42" s="4" t="inlineStr">
        <is>
          <t>Vendido</t>
        </is>
      </c>
      <c r="D42" s="4" t="inlineStr">
        <is>
          <t>61</t>
        </is>
      </c>
      <c r="E42" s="5" t="inlineStr">
        <is>
          <t>131.000,00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=HYPERLINK("https://leilaoonline.net/lote/detalhe/149271", "12373")</f>
      </c>
      <c r="B43" s="4" t="s">
        <f>=HYPERLINK("https://leilaoonline.net/lote/detalhe/149271", " TRATOR VALTRA BM 100 S 4X4, ANO 2003, FR1810, LOC. IGUATEMI/ PR")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116.000,00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=HYPERLINK("https://leilaoonline.net/lote/detalhe/149323", "12374")</f>
      </c>
      <c r="B44" s="4" t="s">
        <f>=HYPERLINK("https://leilaoonline.net/lote/detalhe/149323", "  TRANSBORDO TANDEN SN , ANO 2013, FR30075, LOC. IGUATEMI /PR")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=HYPERLINK("https://leilaoonline.net/lote/detalhe/149258", "12377")</f>
      </c>
      <c r="B45" s="4" t="s">
        <f>=HYPERLINK("https://leilaoonline.net/lote/detalhe/149258", " REBOQUE TECTRAM RC F1F1, ANO 1997/1997. AMARELO. - FR1449. - LOC. IGUATEMI/ PR")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=HYPERLINK("https://leilaoonline.net/lote/detalhe/149274", "12378")</f>
      </c>
      <c r="B46" s="4" t="s">
        <f>=HYPERLINK("https://leilaoonline.net/lote/detalhe/149274", " REBOQUE TECTRAM RC F1F1, ANO 1997/1997. AMARELO. - FR1444. - LOC. IGUATEMI/ PR")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=HYPERLINK("https://leilaoonline.net/lote/detalhe/149314", "12379")</f>
      </c>
      <c r="B47" s="4" t="s">
        <f>=HYPERLINK("https://leilaoonline.net/lote/detalhe/149314", " TRANSB. VT10 BI TANDEM SN, ANO 2011, FR30040, LOC. IGUATEMI /PR")</f>
      </c>
      <c r="C47" s="4" t="inlineStr">
        <is>
          <t>Vendido</t>
        </is>
      </c>
      <c r="D47" s="4" t="inlineStr">
        <is>
          <t>2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=HYPERLINK("https://leilaoonline.net/lote/detalhe/149317", "12380")</f>
      </c>
      <c r="B48" s="4" t="s">
        <f>=HYPERLINK("https://leilaoonline.net/lote/detalhe/149317", " TRANSB. VT10 BI TANDEM SN, ANO 2011, FR30050, LOC. IGUATEMI /PR")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=HYPERLINK("https://leilaoonline.net/lote/detalhe/149315", "12381")</f>
      </c>
      <c r="B49" s="4" t="s">
        <f>=HYPERLINK("https://leilaoonline.net/lote/detalhe/149315", " TRANSB. VT10 BI TANDEM SN, ANO 2011, FR30051, LOC. IGUATEMI /PR")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=HYPERLINK("https://leilaoonline.net/lote/detalhe/149330", "13126")</f>
      </c>
      <c r="B50" s="4" t="s">
        <f>=HYPERLINK("https://leilaoonline.net/lote/detalhe/149330", " TRANSB. VT10 BI TANDEM SN, ANO 2011, FR30049, LOC. IGUATEMI /PR")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=HYPERLINK("https://leilaoonline.net/lote/detalhe/149324", "13128")</f>
      </c>
      <c r="B51" s="4" t="s">
        <f>=HYPERLINK("https://leilaoonline.net/lote/detalhe/149324", " TRANSB. VT10 BI TANDEM SN, ANO 2011, FR30052, LOC. IGUATEMI /PR")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=HYPERLINK("https://leilaoonline.net/lote/detalhe/149336", "13461")</f>
      </c>
      <c r="B52" s="4" t="s">
        <f>=HYPERLINK("https://leilaoonline.net/lote/detalhe/149336", " VW NOVA SAVEIRO RB MBVS, ANO 2018/2019, BRANCA. - FR12010010. - LOC. PARANACITY/PR")</f>
      </c>
      <c r="C52" s="4" t="inlineStr">
        <is>
          <t>Vendido</t>
        </is>
      </c>
      <c r="D52" s="4" t="inlineStr">
        <is>
          <t>20</t>
        </is>
      </c>
      <c r="E52" s="5" t="inlineStr">
        <is>
          <t>33.000,00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=HYPERLINK("https://leilaoonline.net/lote/detalhe/149343", "13462")</f>
      </c>
      <c r="B53" s="4" t="s">
        <f>=HYPERLINK("https://leilaoonline.net/lote/detalhe/149343", " VW NOVA SAVEIRO RB MBVS, ANO 2018/2019, BRANCA. - FR12010027. - LOC. PARANACITY/PR")</f>
      </c>
      <c r="C53" s="4" t="inlineStr">
        <is>
          <t>Vendido</t>
        </is>
      </c>
      <c r="D53" s="4" t="inlineStr">
        <is>
          <t>19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=HYPERLINK("https://leilaoonline.net/lote/detalhe/149346", "13464")</f>
      </c>
      <c r="B54" s="4" t="s">
        <f>=HYPERLINK("https://leilaoonline.net/lote/detalhe/149346", "VW/ GOL 1.0L MC4, ANO 2018/2019, BRANCA,  FR12030008, LOC. PARANACITY/PR")</f>
      </c>
      <c r="C54" s="4" t="inlineStr">
        <is>
          <t>Vendido</t>
        </is>
      </c>
      <c r="D54" s="4" t="inlineStr">
        <is>
          <t>23</t>
        </is>
      </c>
      <c r="E54" s="5" t="inlineStr">
        <is>
          <t>26.000,00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=HYPERLINK("https://leilaoonline.net/lote/detalhe/149349", "13482")</f>
      </c>
      <c r="B55" s="4" t="s">
        <f>=HYPERLINK("https://leilaoonline.net/lote/detalhe/149349", " VW NOVA SAVEIRO RB MBVS, ANO 2018/2019, BRANCA,  FR12010009,  LOC. PARANACITY/PR")</f>
      </c>
      <c r="C55" s="4" t="inlineStr">
        <is>
          <t>Vendido</t>
        </is>
      </c>
      <c r="D55" s="4" t="inlineStr">
        <is>
          <t>18</t>
        </is>
      </c>
      <c r="E55" s="5" t="inlineStr">
        <is>
          <t>34.000,00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=HYPERLINK("https://leilaoonline.net/lote/detalhe/149361", "13483")</f>
      </c>
      <c r="B56" s="4" t="s">
        <f>=HYPERLINK("https://leilaoonline.net/lote/detalhe/149361", "  TRATOR VALTRA BH 185 I 4X4, ANO 2010, FR1843, LOC. PARANACITY/PR")</f>
      </c>
      <c r="C56" s="4" t="inlineStr">
        <is>
          <t>Vendido</t>
        </is>
      </c>
      <c r="D56" s="4" t="inlineStr">
        <is>
          <t>99</t>
        </is>
      </c>
      <c r="E56" s="5" t="inlineStr">
        <is>
          <t>146.000,00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=HYPERLINK("https://leilaoonline.net/lote/detalhe/149381", "13487")</f>
      </c>
      <c r="B57" s="4" t="s">
        <f>=HYPERLINK("https://leilaoonline.net/lote/detalhe/149381", " TRATOR VALTRA BH 180 4X4, ANO 2003, FR 2787, LOC. PARANACITY/PR")</f>
      </c>
      <c r="C57" s="4" t="inlineStr">
        <is>
          <t>Vendido</t>
        </is>
      </c>
      <c r="D57" s="4" t="inlineStr">
        <is>
          <t>69</t>
        </is>
      </c>
      <c r="E57" s="5" t="inlineStr">
        <is>
          <t>100.000,00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=HYPERLINK("https://leilaoonline.net/lote/detalhe/149397", "13488")</f>
      </c>
      <c r="B58" s="4" t="s">
        <f>=HYPERLINK("https://leilaoonline.net/lote/detalhe/149397", " TRATOR VALTRA BM 100 S 4X4, ANO 2004, FR 2838, LOC. PARANACITY/PR")</f>
      </c>
      <c r="C58" s="4" t="inlineStr">
        <is>
          <t>Vendido</t>
        </is>
      </c>
      <c r="D58" s="4" t="inlineStr">
        <is>
          <t>58</t>
        </is>
      </c>
      <c r="E58" s="5" t="inlineStr">
        <is>
          <t>107.000,00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=HYPERLINK("https://leilaoonline.net/lote/detalhe/149368", "13492")</f>
      </c>
      <c r="B59" s="4" t="s">
        <f>=HYPERLINK("https://leilaoonline.net/lote/detalhe/149368", " TRATOR VALTRA 1280 PCR 4X4, ANO 2006, FR 2907, LOC. PARANACITY/PR")</f>
      </c>
      <c r="C59" s="4" t="inlineStr">
        <is>
          <t>Vendido</t>
        </is>
      </c>
      <c r="D59" s="4" t="inlineStr">
        <is>
          <t>77</t>
        </is>
      </c>
      <c r="E59" s="5" t="inlineStr">
        <is>
          <t>107.000,00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=HYPERLINK("https://leilaoonline.net/lote/detalhe/149384", "13495")</f>
      </c>
      <c r="B60" s="4" t="s">
        <f>=HYPERLINK("https://leilaoonline.net/lote/detalhe/149384", "  COLHEDORA 3522, 566 JD  , ANO 2011, FR 2967, LOC. PARANACITY/PR")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=HYPERLINK("https://leilaoonline.net/lote/detalhe/149394", "13496")</f>
      </c>
      <c r="B61" s="4" t="s">
        <f>=HYPERLINK("https://leilaoonline.net/lote/detalhe/149394", " CAMINHÃO MERCEDES BENZ/710, ANO 2004/2004, BRANCA,  FR2078, LOC. PARANACITY/PR")</f>
      </c>
      <c r="C61" s="4" t="inlineStr">
        <is>
          <t>Vendido</t>
        </is>
      </c>
      <c r="D61" s="4" t="inlineStr">
        <is>
          <t>48</t>
        </is>
      </c>
      <c r="E61" s="5" t="inlineStr">
        <is>
          <t>68.000,00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=HYPERLINK("https://leilaoonline.net/lote/detalhe/149419", "13497")</f>
      </c>
      <c r="B62" s="4" t="s">
        <f>=HYPERLINK("https://leilaoonline.net/lote/detalhe/149419", " MOTONIVELADORA CAT 140K, ANO 2011. - FR. 2736. - LOC. PARANACITY/PR")</f>
      </c>
      <c r="C62" s="4" t="inlineStr">
        <is>
          <t>Vendido</t>
        </is>
      </c>
      <c r="D62" s="4" t="inlineStr">
        <is>
          <t>59</t>
        </is>
      </c>
      <c r="E62" s="5" t="inlineStr">
        <is>
          <t>302.500,00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=HYPERLINK("https://leilaoonline.net/lote/detalhe/149420", "16108")</f>
      </c>
      <c r="B63" s="4" t="s">
        <f>=HYPERLINK("https://leilaoonline.net/lote/detalhe/149420", " COLHEDORA 3522 JD, ANO 2011, FR 2969, LOC. PARANACITY/PR")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=HYPERLINK("https://leilaoonline.net/lote/detalhe/149389", "16112")</f>
      </c>
      <c r="B64" s="4" t="s">
        <f>=HYPERLINK("https://leilaoonline.net/lote/detalhe/149389", " COLHEDORA 3522 JD , ANO 2011, FR 2965, LOC. PARANACITY/PR")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=HYPERLINK("https://leilaoonline.net/lote/detalhe/149378", "16113")</f>
      </c>
      <c r="B65" s="4" t="s">
        <f>=HYPERLINK("https://leilaoonline.net/lote/detalhe/149378", " COLHEDORA 3522 JD , ANO 2010, FR 2959, LOC. PARANACITY/PR")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=HYPERLINK("https://leilaoonline.net/lote/detalhe/149382", "16114")</f>
      </c>
      <c r="B66" s="4" t="s">
        <f>=HYPERLINK("https://leilaoonline.net/lote/detalhe/149382", " COLHEDORA 3522 JD , ANO 2011, FR2968, LOC. PARANACITY/PR")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=HYPERLINK("https://leilaoonline.net/lote/detalhe/149427", "16115")</f>
      </c>
      <c r="B67" s="4" t="s">
        <f>=HYPERLINK("https://leilaoonline.net/lote/detalhe/149427", " TRATOR VALTRA BH 180 4X4, ANO 2003, FR 2817, LOC. PARANACITY/PR")</f>
      </c>
      <c r="C67" s="4" t="inlineStr">
        <is>
          <t>Vendido</t>
        </is>
      </c>
      <c r="D67" s="4" t="inlineStr">
        <is>
          <t>57</t>
        </is>
      </c>
      <c r="E67" s="5" t="inlineStr">
        <is>
          <t>76.000,00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=HYPERLINK("https://leilaoonline.net/lote/detalhe/149390", "16116")</f>
      </c>
      <c r="B68" s="4" t="s">
        <f>=HYPERLINK("https://leilaoonline.net/lote/detalhe/149390", " COLHEDORA 3522 JD , ANO 2011, FR2966, LOC. PARANACITY/PR")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=HYPERLINK("https://leilaoonline.net/lote/detalhe/149366", "16118")</f>
      </c>
      <c r="B69" s="4" t="s">
        <f>=HYPERLINK("https://leilaoonline.net/lote/detalhe/149366", " TRANSBORDO SANTAL, ANO 2013, FR15220314, LOC. PARANACITY/PR")</f>
      </c>
      <c r="C69" s="4" t="inlineStr">
        <is>
          <t>Vendido</t>
        </is>
      </c>
      <c r="D69" s="4" t="inlineStr">
        <is>
          <t>2</t>
        </is>
      </c>
      <c r="E69" s="5" t="inlineStr">
        <is>
          <t>11.000,00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=HYPERLINK("https://leilaoonline.net/lote/detalhe/149403", "16119")</f>
      </c>
      <c r="B70" s="4" t="s">
        <f>=HYPERLINK("https://leilaoonline.net/lote/detalhe/149403", " TRANSBORDO SANTAL, ANO 2012, FR15220298, LOC. PARANACITY/PR")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=HYPERLINK("https://leilaoonline.net/lote/detalhe/149341", "16120")</f>
      </c>
      <c r="B71" s="4" t="s">
        <f>=HYPERLINK("https://leilaoonline.net/lote/detalhe/149341", " TRANSBORDO USICAMP, ANO 2008, FR30891, LOC. PARANACITY/PR")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=HYPERLINK("https://leilaoonline.net/lote/detalhe/149326", "16121")</f>
      </c>
      <c r="B72" s="4" t="s">
        <f>=HYPERLINK("https://leilaoonline.net/lote/detalhe/149326", " TRANSBORDO USICAMP, ANO 2008, FR30888, LOC. PARANACITY/PR")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=HYPERLINK("https://leilaoonline.net/lote/detalhe/149319", "16122")</f>
      </c>
      <c r="B73" s="4" t="s">
        <f>=HYPERLINK("https://leilaoonline.net/lote/detalhe/149319", " TRANSBORDO USICAMP, ANO 2008, FR30916, LOC. PARANACITY/PR")</f>
      </c>
      <c r="C73" s="4" t="inlineStr">
        <is>
          <t>Vendido</t>
        </is>
      </c>
      <c r="D73" s="4" t="inlineStr">
        <is>
          <t>2</t>
        </is>
      </c>
      <c r="E73" s="5" t="inlineStr">
        <is>
          <t>11.000,00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=HYPERLINK("https://leilaoonline.net/lote/detalhe/149375", "16123")</f>
      </c>
      <c r="B74" s="4" t="s">
        <f>=HYPERLINK("https://leilaoonline.net/lote/detalhe/149375", "  TRANSB. TCP-US-752700 319 US, ANO 2008, FR30889, LOC. PARANACITY/PR")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=HYPERLINK("https://leilaoonline.net/lote/detalhe/149386", "16124")</f>
      </c>
      <c r="B75" s="4" t="s">
        <f>=HYPERLINK("https://leilaoonline.net/lote/detalhe/149386", " GRADE PESADA, ANO 2005, FR15140036, LOC. PARANACITY/PR")</f>
      </c>
      <c r="C75" s="4" t="inlineStr">
        <is>
          <t>Vendido</t>
        </is>
      </c>
      <c r="D75" s="4" t="inlineStr">
        <is>
          <t>57</t>
        </is>
      </c>
      <c r="E75" s="5" t="inlineStr">
        <is>
          <t>43.000,00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=HYPERLINK("https://leilaoonline.net/lote/detalhe/149401", "16125")</f>
      </c>
      <c r="B76" s="4" t="s">
        <f>=HYPERLINK("https://leilaoonline.net/lote/detalhe/149401", " CULTIVADOR 1 LINHA, ANO 2011, FR15100060, LOC. PARANACITY/PR")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=HYPERLINK("https://leilaoonline.net/lote/detalhe/149335", "16128")</f>
      </c>
      <c r="B77" s="4" t="s">
        <f>=HYPERLINK("https://leilaoonline.net/lote/detalhe/149335", " COBRIDOR DE CANA 2 LINHAS, ANO 2007, FR31015, LOC. PARANACITY/PR")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=HYPERLINK("https://leilaoonline.net/lote/detalhe/149377", "16131")</f>
      </c>
      <c r="B78" s="4" t="s">
        <f>=HYPERLINK("https://leilaoonline.net/lote/detalhe/149377", " CULTIVADOR CHC-SERIE: 11925, ANO 2007, FR31133, LOC. PARANACITY/PR")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=HYPERLINK("https://leilaoonline.net/lote/detalhe/149354", "16133")</f>
      </c>
      <c r="B79" s="4" t="s">
        <f>=HYPERLINK("https://leilaoonline.net/lote/detalhe/149354", " CALCAREADEIRA 86 MM, ANO 2005, FR31120, LOC. PARANACITY/PR")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=HYPERLINK("https://leilaoonline.net/lote/detalhe/149392", "16136")</f>
      </c>
      <c r="B80" s="4" t="s">
        <f>=HYPERLINK("https://leilaoonline.net/lote/detalhe/149392", " SUBSOLADORES 121 MD, ANO 1999, FR31099, LOC. PARANACITY/PR")</f>
      </c>
      <c r="C80" s="4" t="inlineStr">
        <is>
          <t>Vendido</t>
        </is>
      </c>
      <c r="D80" s="4" t="inlineStr">
        <is>
          <t>3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=HYPERLINK("https://leilaoonline.net/lote/detalhe/149413", "21001")</f>
      </c>
      <c r="B81" s="4" t="s">
        <f>=HYPERLINK("https://leilaoonline.net/lote/detalhe/149413", " PRANCHA 2 EIXOS USICAMP SRCTUS, ANO 2005/2005, AMARELA, FR16050037, LOC. RONDON /PR")</f>
      </c>
      <c r="C81" s="4" t="inlineStr">
        <is>
          <t>Vendido</t>
        </is>
      </c>
      <c r="D81" s="4" t="inlineStr">
        <is>
          <t>39</t>
        </is>
      </c>
      <c r="E81" s="5" t="inlineStr">
        <is>
          <t>85.000,00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=HYPERLINK("https://leilaoonline.net/lote/detalhe/149400", "21002")</f>
      </c>
      <c r="B82" s="4" t="s">
        <f>=HYPERLINK("https://leilaoonline.net/lote/detalhe/149400", " SEMI REBOQUE/GOTTI  SRB3 088 , ANO 2001/2001, BRANCA , FR16080015, LOC. RONDON /PR")</f>
      </c>
      <c r="C82" s="4" t="inlineStr">
        <is>
          <t>Vendido</t>
        </is>
      </c>
      <c r="D82" s="4" t="inlineStr">
        <is>
          <t>16</t>
        </is>
      </c>
      <c r="E82" s="5" t="inlineStr">
        <is>
          <t>30.000,00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=HYPERLINK("https://leilaoonline.net/lote/detalhe/149433", "21003")</f>
      </c>
      <c r="B83" s="4" t="s">
        <f>=HYPERLINK("https://leilaoonline.net/lote/detalhe/149433", "REBOQUE USICAMP RCI E1E1 8200, ANO 2008/2008, BRANCA , FR7439, LOC. RONDON /PR")</f>
      </c>
      <c r="C83" s="4" t="inlineStr">
        <is>
          <t>Vendido</t>
        </is>
      </c>
      <c r="D83" s="4" t="inlineStr">
        <is>
          <t>4</t>
        </is>
      </c>
      <c r="E83" s="5" t="inlineStr">
        <is>
          <t>13.000,00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=HYPERLINK("https://leilaoonline.net/lote/detalhe/149383", "21005")</f>
      </c>
      <c r="B84" s="4" t="s">
        <f>=HYPERLINK("https://leilaoonline.net/lote/detalhe/149383", " REBOQUE CANA PICADA USICAMP RCI E1E1 8200,  ANO 2002/2002, AZUL, FR3458 , LOC. RONDON /PR")</f>
      </c>
      <c r="C84" s="4" t="inlineStr">
        <is>
          <t>Vendido</t>
        </is>
      </c>
      <c r="D84" s="4" t="inlineStr">
        <is>
          <t>5</t>
        </is>
      </c>
      <c r="E84" s="5" t="inlineStr">
        <is>
          <t>14.000,00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=HYPERLINK("https://leilaoonline.net/lote/detalhe/149425", "21006")</f>
      </c>
      <c r="B85" s="4" t="s">
        <f>=HYPERLINK("https://leilaoonline.net/lote/detalhe/149425", " CAMINHÃO MERCEDES BENZ 2423K, ANO 2007/2008, BRANCA, FR8269, LOC. RONDON /PR")</f>
      </c>
      <c r="C85" s="4" t="inlineStr">
        <is>
          <t>Vendido</t>
        </is>
      </c>
      <c r="D85" s="4" t="inlineStr">
        <is>
          <t>80</t>
        </is>
      </c>
      <c r="E85" s="5" t="inlineStr">
        <is>
          <t>107.000,00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=HYPERLINK("https://leilaoonline.net/lote/detalhe/149395", "21008")</f>
      </c>
      <c r="B86" s="4" t="s">
        <f>=HYPERLINK("https://leilaoonline.net/lote/detalhe/149395", "CAMINHÃO MERCEDES BENZ 1315 ATEGO, ANO 2006/2006, BRANCO. - FR.7862 - LOC. RONDON /PR")</f>
      </c>
      <c r="C86" s="4" t="inlineStr">
        <is>
          <t>Vendido</t>
        </is>
      </c>
      <c r="D86" s="4" t="inlineStr">
        <is>
          <t>70</t>
        </is>
      </c>
      <c r="E86" s="5" t="inlineStr">
        <is>
          <t>89.000,00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=HYPERLINK("https://leilaoonline.net/lote/detalhe/149374", "21009")</f>
      </c>
      <c r="B87" s="4" t="s">
        <f>=HYPERLINK("https://leilaoonline.net/lote/detalhe/149374", "TRATOR CASE MXM 180, ANO 2008, FR8014 , LOC. RONDON /PR")</f>
      </c>
      <c r="C87" s="4" t="inlineStr">
        <is>
          <t>Vendido</t>
        </is>
      </c>
      <c r="D87" s="4" t="inlineStr">
        <is>
          <t>47</t>
        </is>
      </c>
      <c r="E87" s="5" t="inlineStr">
        <is>
          <t>71.000,00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=HYPERLINK("https://leilaoonline.net/lote/detalhe/149416", "21010")</f>
      </c>
      <c r="B88" s="4" t="s">
        <f>=HYPERLINK("https://leilaoonline.net/lote/detalhe/149416", "TRATOR VALTRA BH 185I, ANO 2008, FR13090157, LOC. RONDON /PR")</f>
      </c>
      <c r="C88" s="4" t="inlineStr">
        <is>
          <t>Vendido</t>
        </is>
      </c>
      <c r="D88" s="4" t="inlineStr">
        <is>
          <t>75</t>
        </is>
      </c>
      <c r="E88" s="5" t="inlineStr">
        <is>
          <t>137.000,00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=HYPERLINK("https://leilaoonline.net/lote/detalhe/149417", "21011")</f>
      </c>
      <c r="B89" s="4" t="s">
        <f>=HYPERLINK("https://leilaoonline.net/lote/detalhe/149417", "CAMINHÃO OFICINA MERCEDES BENZ 915C, ANO 2010/2011, BRANCO. - FR11110064. - LOC. RONDON /PR")</f>
      </c>
      <c r="C89" s="4" t="inlineStr">
        <is>
          <t>Vendido</t>
        </is>
      </c>
      <c r="D89" s="4" t="inlineStr">
        <is>
          <t>67</t>
        </is>
      </c>
      <c r="E89" s="5" t="inlineStr">
        <is>
          <t>100.000,00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=HYPERLINK("https://leilaoonline.net/lote/detalhe/149379", "21256")</f>
      </c>
      <c r="B90" s="4" t="s">
        <f>=HYPERLINK("https://leilaoonline.net/lote/detalhe/149379", " TRANSB. VT10 BI TANDEM SN , ANO 2007, FR15220565, LOC.CIDADE GAUCHA / PR ")</f>
      </c>
      <c r="C90" s="4" t="inlineStr">
        <is>
          <t>Vendido</t>
        </is>
      </c>
      <c r="D90" s="4" t="inlineStr">
        <is>
          <t>4</t>
        </is>
      </c>
      <c r="E90" s="5" t="inlineStr">
        <is>
          <t>13.000,00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=HYPERLINK("https://leilaoonline.net/lote/detalhe/149399", "21257")</f>
      </c>
      <c r="B91" s="4" t="s">
        <f>=HYPERLINK("https://leilaoonline.net/lote/detalhe/149399", " TRANSB. VT10 BI TANDEM SN , ANO 2007, FR31415, LOC.CIDADE GAUCHA / PR ")</f>
      </c>
      <c r="C91" s="4" t="inlineStr">
        <is>
          <t>Vendido</t>
        </is>
      </c>
      <c r="D91" s="4" t="inlineStr">
        <is>
          <t>2</t>
        </is>
      </c>
      <c r="E91" s="5" t="inlineStr">
        <is>
          <t>11.000,00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=HYPERLINK("https://leilaoonline.net/lote/detalhe/149396", "21258")</f>
      </c>
      <c r="B92" s="4" t="s">
        <f>=HYPERLINK("https://leilaoonline.net/lote/detalhe/149396", " SEMI-REBOQUE CANA PICADA USICAMP SRCP E2 10000, ANO 2005/2005, AMARELA. - FR8346 - LOC.CIDADE GAUCHA / PR ")</f>
      </c>
      <c r="C92" s="4" t="inlineStr">
        <is>
          <t>Não vendido</t>
        </is>
      </c>
      <c r="D92" s="4" t="inlineStr">
        <is>
          <t>12</t>
        </is>
      </c>
      <c r="E92" s="5" t="inlineStr">
        <is>
          <t>23.000,00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=HYPERLINK("https://leilaoonline.net/lote/detalhe/149408", "21259")</f>
      </c>
      <c r="B93" s="4" t="s">
        <f>=HYPERLINK("https://leilaoonline.net/lote/detalhe/149408", " REBOQUE/FNV FRUEHAUF RCR,  ANO 1992/1992, AMARELA,  FR8366, LOC.CIDADE GAUCHA / PR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=HYPERLINK("https://leilaoonline.net/lote/detalhe/149371", "21260")</f>
      </c>
      <c r="B94" s="4" t="s">
        <f>=HYPERLINK("https://leilaoonline.net/lote/detalhe/149371", "REBOQUE FNV-FRUEHAUF RCR (CANAV.), ANO 1993/1993, AMARELO. - FR8315, LOC.CIDADE GAUCHA / PR 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=HYPERLINK("https://leilaoonline.net/lote/detalhe/149426", "21262")</f>
      </c>
      <c r="B95" s="4" t="s">
        <f>=HYPERLINK("https://leilaoonline.net/lote/detalhe/149426", " TRANSB. TCP-US-752700 US, ANO 2007, FR30471, LOC.CIDADE GAUCHA / PR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=HYPERLINK("https://leilaoonline.net/lote/detalhe/149308", "21263")</f>
      </c>
      <c r="B96" s="4" t="s">
        <f>=HYPERLINK("https://leilaoonline.net/lote/detalhe/149308", " REBOQUE TECTRAN RC F1F1, ANO 1998/1998, LARANJA. - LOC. CIDADE GAUCHA / PR ")</f>
      </c>
      <c r="C96" s="4" t="inlineStr">
        <is>
          <t>Vendido</t>
        </is>
      </c>
      <c r="D96" s="4" t="inlineStr">
        <is>
          <t>6</t>
        </is>
      </c>
      <c r="E96" s="5" t="inlineStr">
        <is>
          <t>11.500,00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=HYPERLINK("https://leilaoonline.net/lote/detalhe/149380", "22145")</f>
      </c>
      <c r="B97" s="4" t="s">
        <f>=HYPERLINK("https://leilaoonline.net/lote/detalhe/149380", " CABINE VOLVO FM13 440 6X4, ANO 2008, FR7304, LOC.CIDADE GAUCHA / PR 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=HYPERLINK("https://leilaoonline.net/lote/detalhe/149288", "22150")</f>
      </c>
      <c r="B98" s="4" t="s">
        <f>=HYPERLINK("https://leilaoonline.net/lote/detalhe/149288", " CAMINHÃO VOLVO VM 260 6X4R, ANO 2011/2011, BRANCO. - FR4361. ( OBS. CARR. TRANSBORDO NÃO FAZ PARTE DO LOTE ) - LOC. IVATÉ/ PR ")</f>
      </c>
      <c r="C98" s="4" t="inlineStr">
        <is>
          <t>Vendido</t>
        </is>
      </c>
      <c r="D98" s="4" t="inlineStr">
        <is>
          <t>57</t>
        </is>
      </c>
      <c r="E98" s="5" t="inlineStr">
        <is>
          <t>95.000,00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=HYPERLINK("https://leilaoonline.net/lote/detalhe/149302", "22151")</f>
      </c>
      <c r="B99" s="4" t="s">
        <f>=HYPERLINK("https://leilaoonline.net/lote/detalhe/149302", " CAMINHÃO VOLVO FM12 380 6X4 R, ANO 2003/2003, BRANCO. - FR4311. - LOC. IVATÉ/ PR ")</f>
      </c>
      <c r="C99" s="4" t="inlineStr">
        <is>
          <t>Vendido</t>
        </is>
      </c>
      <c r="D99" s="4" t="inlineStr">
        <is>
          <t>40</t>
        </is>
      </c>
      <c r="E99" s="5" t="inlineStr">
        <is>
          <t>68.000,00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=HYPERLINK("https://leilaoonline.net/lote/detalhe/149332", "22166")</f>
      </c>
      <c r="B100" s="4" t="s">
        <f>=HYPERLINK("https://leilaoonline.net/lote/detalhe/149332", " MD AIVECAS, ANO 2006, FR31544, LOC. IVATE/ PR")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=HYPERLINK("https://leilaoonline.net/lote/detalhe/149306", "22170")</f>
      </c>
      <c r="B101" s="4" t="s">
        <f>=HYPERLINK("https://leilaoonline.net/lote/detalhe/149306", " TRATOR JOHN DEERE 7225 J, ANO 2011, FR4838, LOC. IVATÉ/ PR ")</f>
      </c>
      <c r="C101" s="4" t="inlineStr">
        <is>
          <t>Vendido</t>
        </is>
      </c>
      <c r="D101" s="4" t="inlineStr">
        <is>
          <t>72</t>
        </is>
      </c>
      <c r="E101" s="5" t="inlineStr">
        <is>
          <t>81.000,00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=HYPERLINK("https://leilaoonline.net/lote/detalhe/149350", "22171")</f>
      </c>
      <c r="B102" s="4" t="s">
        <f>=HYPERLINK("https://leilaoonline.net/lote/detalhe/149350", " CAMINHÃO VOLVO FM 440 6X4R, ANO 2006/2007, BRANCO. - FR 4330,  LOC. IVATE/ PR")</f>
      </c>
      <c r="C102" s="4" t="inlineStr">
        <is>
          <t>Vendido</t>
        </is>
      </c>
      <c r="D102" s="4" t="inlineStr">
        <is>
          <t>56</t>
        </is>
      </c>
      <c r="E102" s="5" t="inlineStr">
        <is>
          <t>145.000,00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=HYPERLINK("https://leilaoonline.net/lote/detalhe/149363", "22174")</f>
      </c>
      <c r="B103" s="4" t="s">
        <f>=HYPERLINK("https://leilaoonline.net/lote/detalhe/149363", " TRANSB. VT10 BI TANDEM SN, ANO 2012, FR31569, LOC. IVATE/ PR")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=HYPERLINK("https://leilaoonline.net/lote/detalhe/149372", "22177")</f>
      </c>
      <c r="B104" s="4" t="s">
        <f>=HYPERLINK("https://leilaoonline.net/lote/detalhe/149372", " TRANSB. VT10 BI TANDEM SN , ANO 2010, FR31543, LOC. IVATE/ PR")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=HYPERLINK("https://leilaoonline.net/lote/detalhe/149338", "22179")</f>
      </c>
      <c r="B105" s="4" t="s">
        <f>=HYPERLINK("https://leilaoonline.net/lote/detalhe/149338", " CAMINHÃO VOLVO VM 260 6X4R, ANO 2011/2011, BRANCO. - FR 4354 - LOC. IVATE/ PR")</f>
      </c>
      <c r="C105" s="4" t="inlineStr">
        <is>
          <t>Vendido</t>
        </is>
      </c>
      <c r="D105" s="4" t="inlineStr">
        <is>
          <t>61</t>
        </is>
      </c>
      <c r="E105" s="5" t="inlineStr">
        <is>
          <t>102.000,00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=HYPERLINK("https://leilaoonline.net/lote/detalhe/149340", "22180")</f>
      </c>
      <c r="B106" s="4" t="s">
        <f>=HYPERLINK("https://leilaoonline.net/lote/detalhe/149340", " VW NOVA SAVEIRO RB MBVS, ANO 2018/2019, BRANCA. - FR3026 - LOC. TAPEJARA/PR ")</f>
      </c>
      <c r="C106" s="4" t="inlineStr">
        <is>
          <t>Vendido</t>
        </is>
      </c>
      <c r="D106" s="4" t="inlineStr">
        <is>
          <t>29</t>
        </is>
      </c>
      <c r="E106" s="5" t="inlineStr">
        <is>
          <t>36.500,00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=HYPERLINK("https://leilaoonline.net/lote/detalhe/149301", "23068")</f>
      </c>
      <c r="B107" s="4" t="s">
        <f>=HYPERLINK("https://leilaoonline.net/lote/detalhe/149301", " TRATOR VALTRA BH 180 4X4, ANO 2002, FR4785, LOC. IVATÉ/ PR ")</f>
      </c>
      <c r="C107" s="4" t="inlineStr">
        <is>
          <t>Vendido</t>
        </is>
      </c>
      <c r="D107" s="4" t="inlineStr">
        <is>
          <t>58</t>
        </is>
      </c>
      <c r="E107" s="5" t="inlineStr">
        <is>
          <t>136.000,00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=HYPERLINK("https://leilaoonline.net/lote/detalhe/149357", "23069")</f>
      </c>
      <c r="B108" s="4" t="s">
        <f>=HYPERLINK("https://leilaoonline.net/lote/detalhe/149357", " VW NOVO GOL 1.0, ANO 2014/2014, BRANCO. - FR12030020 - LOC. TAPEJARA/PR 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16.500,00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=HYPERLINK("https://leilaoonline.net/lote/detalhe/149391", "23070")</f>
      </c>
      <c r="B109" s="4" t="s">
        <f>=HYPERLINK("https://leilaoonline.net/lote/detalhe/149391", " FIAT PALIO FIRE WAY, ANO 2017/2017, BRANCO. - FR8854, LOC. TAPEJARA/PR 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23.000,00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=HYPERLINK("https://leilaoonline.net/lote/detalhe/149352", "23072")</f>
      </c>
      <c r="B110" s="4" t="s">
        <f>=HYPERLINK("https://leilaoonline.net/lote/detalhe/149352", " VW GOL 1.0L MC4, ANO 2018/2019, BRANCO. - FR12030030 - LOC. TAPEJARA/PR ")</f>
      </c>
      <c r="C110" s="4" t="inlineStr">
        <is>
          <t>Vendido</t>
        </is>
      </c>
      <c r="D110" s="4" t="inlineStr">
        <is>
          <t>28</t>
        </is>
      </c>
      <c r="E110" s="5" t="inlineStr">
        <is>
          <t>27.000,00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=HYPERLINK("https://leilaoonline.net/lote/detalhe/149359", "23073")</f>
      </c>
      <c r="B111" s="4" t="s">
        <f>=HYPERLINK("https://leilaoonline.net/lote/detalhe/149359", " VW NOVA SAVEIRO RB MBVS, ANO 2018/2019, BRANCA. - FR12010040. - LOC. TAPEJARA/PR ")</f>
      </c>
      <c r="C111" s="4" t="inlineStr">
        <is>
          <t>Vendido</t>
        </is>
      </c>
      <c r="D111" s="4" t="inlineStr">
        <is>
          <t>25</t>
        </is>
      </c>
      <c r="E111" s="5" t="inlineStr">
        <is>
          <t>35.500,00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=HYPERLINK("https://leilaoonline.net/lote/detalhe/149358", "23074")</f>
      </c>
      <c r="B112" s="4" t="s">
        <f>=HYPERLINK("https://leilaoonline.net/lote/detalhe/149358", " VW NOVA SAVEIRO RB MBVS, ANO 2018/2019, BRANCA. - FR12010028. - LOC. TAPEJARA/PR 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36.500,00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=HYPERLINK("https://leilaoonline.net/lote/detalhe/149331", "23075")</f>
      </c>
      <c r="B113" s="4" t="s">
        <f>=HYPERLINK("https://leilaoonline.net/lote/detalhe/149331", "ÔNIBUS MERCEDES BENZ/ BUSSCAR ECOSS U , ANO 2007/2008, AZUL ,  FR19847, LOC. UMUARAMA /PR")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18.000,00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=HYPERLINK("https://leilaoonline.net/lote/detalhe/149318", "23076")</f>
      </c>
      <c r="B114" s="4" t="s">
        <f>=HYPERLINK("https://leilaoonline.net/lote/detalhe/149318", "REBOQUE USICAMP RCI E2E2 1180,  ANO 2009/2009, AMARELA , FR19520, LOC. UMUARAMA ")</f>
      </c>
      <c r="C114" s="4" t="inlineStr">
        <is>
          <t>Não vendido</t>
        </is>
      </c>
      <c r="D114" s="4" t="inlineStr">
        <is>
          <t>35</t>
        </is>
      </c>
      <c r="E114" s="5" t="inlineStr">
        <is>
          <t>45.500,00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=HYPERLINK("https://leilaoonline.net/lote/detalhe/149311", "23077")</f>
      </c>
      <c r="B115" s="4" t="s">
        <f>=HYPERLINK("https://leilaoonline.net/lote/detalhe/149311", " REBOQUE CANA PICADA USICAMP RCI E1E1 8200, ANO 2007/2007, BRANCA, FR19457, LOC. UMUARAMA 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=HYPERLINK("https://leilaoonline.net/lote/detalhe/149320", "23081")</f>
      </c>
      <c r="B116" s="4" t="s">
        <f>=HYPERLINK("https://leilaoonline.net/lote/detalhe/149320", " COLHEDORA JD 3520, ANO 2009, FR19169, LOC. UMUARAMA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=HYPERLINK("https://leilaoonline.net/lote/detalhe/149316", "23082")</f>
      </c>
      <c r="B117" s="4" t="s">
        <f>=HYPERLINK("https://leilaoonline.net/lote/detalhe/149316", " ÔNIBUS VOLVO/B58 4X2, ANO 1997/1997, AZUL , FR19842, LOC. UMUARAMA /PR")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=HYPERLINK("https://leilaoonline.net/lote/detalhe/149300", "23084")</f>
      </c>
      <c r="B118" s="4" t="s">
        <f>=HYPERLINK("https://leilaoonline.net/lote/detalhe/149300", " CAMINHÃO MERCEDES BENZ /L 2216, ANO 1985/1986, AZUL,  FR18228, LOC. TAPEJARA/PR")</f>
      </c>
      <c r="C118" s="4" t="inlineStr">
        <is>
          <t>Vendido</t>
        </is>
      </c>
      <c r="D118" s="4" t="inlineStr">
        <is>
          <t>33</t>
        </is>
      </c>
      <c r="E118" s="5" t="inlineStr">
        <is>
          <t>55.000,00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=HYPERLINK("https://leilaoonline.net/lote/detalhe/149348", "23086")</f>
      </c>
      <c r="B119" s="4" t="s">
        <f>=HYPERLINK("https://leilaoonline.net/lote/detalhe/149348", " DISTR. MUDA USICAMP,  CRT BASC. , ANO 2017, FR31162, LOC. TAPEJARA/PR ")</f>
      </c>
      <c r="C119" s="4" t="inlineStr">
        <is>
          <t>Vendido</t>
        </is>
      </c>
      <c r="D119" s="4" t="inlineStr">
        <is>
          <t>22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=HYPERLINK("https://leilaoonline.net/lote/detalhe/149334", "23087")</f>
      </c>
      <c r="B120" s="4" t="s">
        <f>=HYPERLINK("https://leilaoonline.net/lote/detalhe/149334", " DISTR. MUDA USICAMP,  CRT BASC., ANO 2016, FR31227, LOC. TAPEJARA/PR ")</f>
      </c>
      <c r="C120" s="4" t="inlineStr">
        <is>
          <t>Vendido</t>
        </is>
      </c>
      <c r="D120" s="4" t="inlineStr">
        <is>
          <t>14</t>
        </is>
      </c>
      <c r="E120" s="5" t="inlineStr">
        <is>
          <t>15.500,00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=HYPERLINK("https://leilaoonline.net/lote/detalhe/149279", "23090")</f>
      </c>
      <c r="B121" s="4" t="s">
        <f>=HYPERLINK("https://leilaoonline.net/lote/detalhe/149279", " CAMINHÃO MERCEDES BENZ/2726 K 6X4, ANO 2010/2010, BRANCA , FR4204, LOC. TAPEJARA/ PR")</f>
      </c>
      <c r="C121" s="4" t="inlineStr">
        <is>
          <t>Vendido</t>
        </is>
      </c>
      <c r="D121" s="4" t="inlineStr">
        <is>
          <t>143</t>
        </is>
      </c>
      <c r="E121" s="5" t="inlineStr">
        <is>
          <t>189.000,00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=HYPERLINK("https://leilaoonline.net/lote/detalhe/149297", "23091")</f>
      </c>
      <c r="B122" s="4" t="s">
        <f>=HYPERLINK("https://leilaoonline.net/lote/detalhe/149297", " CAMINHÃO MERCEDES BENZ/AXOR 3344 GERM, ANO 2009/2009, BRANCA, FR19554, LOC. TAPEJARA/ PR")</f>
      </c>
      <c r="C122" s="4" t="inlineStr">
        <is>
          <t>Vendido</t>
        </is>
      </c>
      <c r="D122" s="4" t="inlineStr">
        <is>
          <t>45</t>
        </is>
      </c>
      <c r="E122" s="5" t="inlineStr">
        <is>
          <t>74.000,00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=HYPERLINK("https://leilaoonline.net/lote/detalhe/149321", "23092")</f>
      </c>
      <c r="B123" s="4" t="s">
        <f>=HYPERLINK("https://leilaoonline.net/lote/detalhe/149321", " CAMINHÃO VOLVO FM12 380 6X4 R ATDL, ANO 2003/2003, BRANCA,  FR18327, LOC. TAPEJARA/PR")</f>
      </c>
      <c r="C123" s="4" t="inlineStr">
        <is>
          <t>Vendido</t>
        </is>
      </c>
      <c r="D123" s="4" t="inlineStr">
        <is>
          <t>32</t>
        </is>
      </c>
      <c r="E123" s="5" t="inlineStr">
        <is>
          <t>62.000,00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=HYPERLINK("https://leilaoonline.net/lote/detalhe/149303", "23093")</f>
      </c>
      <c r="B124" s="4" t="s">
        <f>=HYPERLINK("https://leilaoonline.net/lote/detalhe/149303", "CAMINHÃO SCÂNIA/P124CB 6X4 NZ 420, ANO 2007/2007, BRANCA, FR18270, LOC. TAPEJARA/PR")</f>
      </c>
      <c r="C124" s="4" t="inlineStr">
        <is>
          <t>Vendido</t>
        </is>
      </c>
      <c r="D124" s="4" t="inlineStr">
        <is>
          <t>58</t>
        </is>
      </c>
      <c r="E124" s="5" t="inlineStr">
        <is>
          <t>97.000,00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=HYPERLINK("https://leilaoonline.net/lote/detalhe/149339", "24002")</f>
      </c>
      <c r="B125" s="4" t="s">
        <f>=HYPERLINK("https://leilaoonline.net/lote/detalhe/149339", "VW/ NOVA SAVEIRO RB MBVS, ANO 2018/2019, BRANCA, FR12010046, LOC. TAPEJARA/PR ")</f>
      </c>
      <c r="C125" s="4" t="inlineStr">
        <is>
          <t>Vendido</t>
        </is>
      </c>
      <c r="D125" s="4" t="inlineStr">
        <is>
          <t>31</t>
        </is>
      </c>
      <c r="E125" s="5" t="inlineStr">
        <is>
          <t>38.000,00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=HYPERLINK("https://leilaoonline.net/lote/detalhe/149360", "24004")</f>
      </c>
      <c r="B126" s="4" t="s">
        <f>=HYPERLINK("https://leilaoonline.net/lote/detalhe/149360", "CHEVROLET/S10 LTZ FD2, ANO 2015/2015, BRANCA, FR12030062, LOC. TAPEJARA/PR ")</f>
      </c>
      <c r="C126" s="4" t="inlineStr">
        <is>
          <t>Não vendido</t>
        </is>
      </c>
      <c r="D126" s="4" t="inlineStr">
        <is>
          <t>41</t>
        </is>
      </c>
      <c r="E126" s="5" t="inlineStr">
        <is>
          <t>73.000,00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=HYPERLINK("https://leilaoonline.net/lote/detalhe/149276", "24005")</f>
      </c>
      <c r="B127" s="4" t="s">
        <f>=HYPERLINK("https://leilaoonline.net/lote/detalhe/149276", " VW / NOVO GOL 1.6 CITY, ANO 2013/2013, BRANCA,  FR3000, LOC. TAPEJARA/ PR")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16.000,00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=HYPERLINK("https://leilaoonline.net/lote/detalhe/149307", "24006")</f>
      </c>
      <c r="B128" s="4" t="s">
        <f>=HYPERLINK("https://leilaoonline.net/lote/detalhe/149307", " FIAT STRADA WORKING, ANO 2015/2015, BRANCA,  FR18147, LOC. TAPEJARA/PR")</f>
      </c>
      <c r="C128" s="4" t="inlineStr">
        <is>
          <t>Vendido</t>
        </is>
      </c>
      <c r="D128" s="4" t="inlineStr">
        <is>
          <t>25</t>
        </is>
      </c>
      <c r="E128" s="5" t="inlineStr">
        <is>
          <t>34.000,00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=HYPERLINK("https://leilaoonline.net/lote/detalhe/149262", "24007")</f>
      </c>
      <c r="B129" s="4" t="s">
        <f>=HYPERLINK("https://leilaoonline.net/lote/detalhe/149262", " CAMINHÃO MERCEDES BENZ/ AXOR 3344 GERM, ANO 2009/2009, BRANCA,M LOC. TAPEJARA /PR ")</f>
      </c>
      <c r="C129" s="4" t="inlineStr">
        <is>
          <t>Não vendido</t>
        </is>
      </c>
      <c r="D129" s="4" t="inlineStr">
        <is>
          <t>63</t>
        </is>
      </c>
      <c r="E129" s="5" t="inlineStr">
        <is>
          <t>93.000,00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=HYPERLINK("https://leilaoonline.net/lote/detalhe/149329", "24029")</f>
      </c>
      <c r="B130" s="4" t="s">
        <f>=HYPERLINK("https://leilaoonline.net/lote/detalhe/149329", "CAMINHÃO MERCEDES BENZ 2423 B, ANO 2002/2002, BRANCA,  FR19052, LOC. UMUARAMA ")</f>
      </c>
      <c r="C130" s="4" t="inlineStr">
        <is>
          <t>Vendido</t>
        </is>
      </c>
      <c r="D130" s="4" t="inlineStr">
        <is>
          <t>90</t>
        </is>
      </c>
      <c r="E130" s="5" t="inlineStr">
        <is>
          <t>134.000,00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=HYPERLINK("https://leilaoonline.net/lote/detalhe/149304", "24030")</f>
      </c>
      <c r="B131" s="4" t="s">
        <f>=HYPERLINK("https://leilaoonline.net/lote/detalhe/149304", " COLHEDORA JD 3522, ANO 2011, FR 3958, LOC. IVATÉ/ PR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=HYPERLINK("https://leilaoonline.net/lote/detalhe/149285", "24031")</f>
      </c>
      <c r="B132" s="4" t="s">
        <f>=HYPERLINK("https://leilaoonline.net/lote/detalhe/149285", " REBOQUE FNV- FRUEHAULF RCR (CANAV.), ANO 1993/1993, AMARELA, FR4433, LOC. IVATÉ/ PR ")</f>
      </c>
      <c r="C132" s="4" t="inlineStr">
        <is>
          <t>Vendido</t>
        </is>
      </c>
      <c r="D132" s="4" t="inlineStr">
        <is>
          <t>14</t>
        </is>
      </c>
      <c r="E132" s="5" t="inlineStr">
        <is>
          <t>11.500,00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=HYPERLINK("https://leilaoonline.net/lote/detalhe/149277", "24032")</f>
      </c>
      <c r="B133" s="4" t="s">
        <f>=HYPERLINK("https://leilaoonline.net/lote/detalhe/149277", "REBOQUE CANA PICADA USICAMP RCIE1E1 8200, ANO 2007/2007, AMARELA,  FR4453, LOC. IVATÉ/ PR 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17.000,00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=HYPERLINK("https://leilaoonline.net/lote/detalhe/149286", "30200")</f>
      </c>
      <c r="B134" s="4" t="s">
        <f>=HYPERLINK("https://leilaoonline.net/lote/detalhe/149286", "CAMINHÃO VOLVO FM12 380 6X4 R, ANO 2002/2002, BRANCA,  FR3307, LOC. TAPEJARA/PR")</f>
      </c>
      <c r="C134" s="4" t="inlineStr">
        <is>
          <t>Vendido</t>
        </is>
      </c>
      <c r="D134" s="4" t="inlineStr">
        <is>
          <t>35</t>
        </is>
      </c>
      <c r="E134" s="5" t="inlineStr">
        <is>
          <t>59.000,00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=HYPERLINK("https://leilaoonline.net/lote/detalhe/149432", "30201")</f>
      </c>
      <c r="B135" s="4" t="s">
        <f>=HYPERLINK("https://leilaoonline.net/lote/detalhe/149432", " TRATOR AGRICOLA VALMET MOD/BM100 S 4X4 ETSP, ANO 2003, FR3782,  MOTOR 420DSN80657, MONT BM10DH02140- LOC. TAPEJARA/PR")</f>
      </c>
      <c r="C135" s="4" t="inlineStr">
        <is>
          <t>Vendido</t>
        </is>
      </c>
      <c r="D135" s="4" t="inlineStr">
        <is>
          <t>51</t>
        </is>
      </c>
      <c r="E135" s="5" t="inlineStr">
        <is>
          <t>79.000,00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=HYPERLINK("https://leilaoonline.net/lote/detalhe/149421", "30202")</f>
      </c>
      <c r="B136" s="4" t="s">
        <f>=HYPERLINK("https://leilaoonline.net/lote/detalhe/149421", " TRATOR NEW HOLLAND TL95E 4X4, ANO 2006, FR18521, LOC. TAPEJARA/PR ")</f>
      </c>
      <c r="C136" s="4" t="inlineStr">
        <is>
          <t>Não vendido</t>
        </is>
      </c>
      <c r="D136" s="4" t="inlineStr">
        <is>
          <t>61</t>
        </is>
      </c>
      <c r="E136" s="5" t="inlineStr">
        <is>
          <t>90.000,00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=HYPERLINK("https://leilaoonline.net/lote/detalhe/149415", "30205")</f>
      </c>
      <c r="B137" s="4" t="s">
        <f>=HYPERLINK("https://leilaoonline.net/lote/detalhe/149415", " TRATOR AGRICOLA VALTRA MOD/BH180 4X4 HIFLOW, ANO 2007, FR3756, LOC. TAPEJARA/PR ")</f>
      </c>
      <c r="C137" s="4" t="inlineStr">
        <is>
          <t>Vendido</t>
        </is>
      </c>
      <c r="D137" s="4" t="inlineStr">
        <is>
          <t>49</t>
        </is>
      </c>
      <c r="E137" s="5" t="inlineStr">
        <is>
          <t>91.000,00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=HYPERLINK("https://leilaoonline.net/lote/detalhe/149328", "30207")</f>
      </c>
      <c r="B138" s="4" t="s">
        <f>=HYPERLINK("https://leilaoonline.net/lote/detalhe/149328", "REBOQUE USICAMP RCI E2E2 1180,  ANO 2009/2009, AMARELA, FR19504, LOC. UMUARAMA ")</f>
      </c>
      <c r="C138" s="4" t="inlineStr">
        <is>
          <t>Vendido</t>
        </is>
      </c>
      <c r="D138" s="4" t="inlineStr">
        <is>
          <t>35</t>
        </is>
      </c>
      <c r="E138" s="5" t="inlineStr">
        <is>
          <t>49.000,00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=HYPERLINK("https://leilaoonline.net/lote/detalhe/149269", "30208")</f>
      </c>
      <c r="B139" s="4" t="s">
        <f>=HYPERLINK("https://leilaoonline.net/lote/detalhe/149269", " TRATOR VALTRA BH 180  4X4, ANO 2007, FR3757 , LOC. TAPEJARA/ PR")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84.000,00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=HYPERLINK("https://leilaoonline.net/lote/detalhe/149387", "30209")</f>
      </c>
      <c r="B140" s="4" t="s">
        <f>=HYPERLINK("https://leilaoonline.net/lote/detalhe/149387", " COLHEDORA JD 3522, ANO 2013, FR3969, LOC. TAPEJARA/PR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=HYPERLINK("https://leilaoonline.net/lote/detalhe/149344", "30212")</f>
      </c>
      <c r="B141" s="4" t="s">
        <f>=HYPERLINK("https://leilaoonline.net/lote/detalhe/149344", " COLHEDORA JD 3522, ANO 2015, FR3946, LOC. TAPEJARA/PR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=HYPERLINK("https://leilaoonline.net/lote/detalhe/149362", "30214")</f>
      </c>
      <c r="B142" s="4" t="s">
        <f>=HYPERLINK("https://leilaoonline.net/lote/detalhe/149362", " COLHEDORA JD  3522, ANO 2015, FR3947, LOC. TAPEJARA/PR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=HYPERLINK("https://leilaoonline.net/lote/detalhe/149398", "30215")</f>
      </c>
      <c r="B143" s="4" t="s">
        <f>=HYPERLINK("https://leilaoonline.net/lote/detalhe/149398", " COLHEDORA 3522 JD, ANO 2013, FR3970, LOC. TAPEJARA/PR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=HYPERLINK("https://leilaoonline.net/lote/detalhe/149342", "30217")</f>
      </c>
      <c r="B144" s="4" t="s">
        <f>=HYPERLINK("https://leilaoonline.net/lote/detalhe/149342", "TRATOR VALTRA 1280 PCR 4X4, ANO 2006, FR3908, LOC. TAPEJARA/PR ")</f>
      </c>
      <c r="C144" s="4" t="inlineStr">
        <is>
          <t>Vendido</t>
        </is>
      </c>
      <c r="D144" s="4" t="inlineStr">
        <is>
          <t>66</t>
        </is>
      </c>
      <c r="E144" s="5" t="inlineStr">
        <is>
          <t>92.000,00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=HYPERLINK("https://leilaoonline.net/lote/detalhe/149289", "30218")</f>
      </c>
      <c r="B145" s="4" t="s">
        <f>=HYPERLINK("https://leilaoonline.net/lote/detalhe/149289", "REBOQUE CANA PICADA USICAMP RCI E1E1 8200,  ANO 2010/2010, AZUL, FR3634, LOC. TAPEJARA/ PR")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16.000,00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=HYPERLINK("https://leilaoonline.net/lote/detalhe/149278", "30219")</f>
      </c>
      <c r="B146" s="4" t="s">
        <f>=HYPERLINK("https://leilaoonline.net/lote/detalhe/149278", "REBOQUE CANA PICADA USICAMP RCI E1E1 8200, ANO 2006/2006, AZUL,  FR3525, LOC. TAPEJARA/ PR")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=HYPERLINK("https://leilaoonline.net/lote/detalhe/149270", "30220")</f>
      </c>
      <c r="B147" s="4" t="s">
        <f>=HYPERLINK("https://leilaoonline.net/lote/detalhe/149270", "REBOQUE CANA PICADA USICAMP RCI E1E1 8200, AZUL,  ANO 2003/2003, AZUL,  FR3483, LOC. TAPEJARA/ PR")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=HYPERLINK("https://leilaoonline.net/lote/detalhe/149267", "30221")</f>
      </c>
      <c r="B148" s="4" t="s">
        <f>=HYPERLINK("https://leilaoonline.net/lote/detalhe/149267", "REBOQUE CANA PICADA USICAMP RCI E1E1 8200,  ANO 2003/ 2003, AZUL,  FR3481, LOC. TAPEJARA/ PR")</f>
      </c>
      <c r="C148" s="4" t="inlineStr">
        <is>
          <t>Vendido</t>
        </is>
      </c>
      <c r="D148" s="4" t="inlineStr">
        <is>
          <t>4</t>
        </is>
      </c>
      <c r="E148" s="5" t="inlineStr">
        <is>
          <t>15.000,00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=HYPERLINK("https://leilaoonline.net/lote/detalhe/149298", "30222")</f>
      </c>
      <c r="B149" s="4" t="s">
        <f>=HYPERLINK("https://leilaoonline.net/lote/detalhe/149298", "  REBOQUE CANA PICADA USICAMP RCI E1E1 8200, ANO 2003/2003, AZUL , FR3472, LOC. TAPEJARA/ PR")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=HYPERLINK("https://leilaoonline.net/lote/detalhe/149351", "30224")</f>
      </c>
      <c r="B150" s="4" t="s">
        <f>=HYPERLINK("https://leilaoonline.net/lote/detalhe/149351", " TRANSB. TCP-US-752700 US, ANO 2009, FR31266, LOC. TAPEJARA/PR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=HYPERLINK("https://leilaoonline.net/lote/detalhe/149355", "30225")</f>
      </c>
      <c r="B151" s="4" t="s">
        <f>=HYPERLINK("https://leilaoonline.net/lote/detalhe/149355", " TRANSB. TCP-US-752700 US, ANO 2009, FR31262, LOC. TAPEJARA/PR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=HYPERLINK("https://leilaoonline.net/lote/detalhe/149333", "30226")</f>
      </c>
      <c r="B152" s="4" t="s">
        <f>=HYPERLINK("https://leilaoonline.net/lote/detalhe/149333", " TRANSB. TCP-US-752700 US, ANO 2009, FR31261, LOC. TAPEJARA/PR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=HYPERLINK("https://leilaoonline.net/lote/detalhe/149327", "30227")</f>
      </c>
      <c r="B153" s="4" t="s">
        <f>=HYPERLINK("https://leilaoonline.net/lote/detalhe/149327", " TRANSB. TCP-US-752700 US, ANO 2009, FR31265, LOC. TAPEJARA/PR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=HYPERLINK("https://leilaoonline.net/lote/detalhe/149322", "30228")</f>
      </c>
      <c r="B154" s="4" t="s">
        <f>=HYPERLINK("https://leilaoonline.net/lote/detalhe/149322", " TRANSB. VT10 BI TANDEM SN , ANO 2011, FR660, LOC. TAPEJARA/PR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=HYPERLINK("https://leilaoonline.net/lote/detalhe/149292", "30230")</f>
      </c>
      <c r="B155" s="4" t="s">
        <f>=HYPERLINK("https://leilaoonline.net/lote/detalhe/149292", " REBOQUE TECTRAN RC F1F1, ANO 1998/1998, AZUL. - FR3437, LOC. TAPEJARA/ PR")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6.500,00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=HYPERLINK("https://leilaoonline.net/lote/detalhe/149287", "30231")</f>
      </c>
      <c r="B156" s="4" t="s">
        <f>=HYPERLINK("https://leilaoonline.net/lote/detalhe/149287", " REBOQUE TECTRAN RC F1F1, ANO 1998/1998, AZUL. - FR3420, LOC. TAPEJARA/ PR")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6.500,00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=HYPERLINK("https://leilaoonline.net/lote/detalhe/149272", "30232")</f>
      </c>
      <c r="B157" s="4" t="s">
        <f>=HYPERLINK("https://leilaoonline.net/lote/detalhe/149272", " REBOQUE TECTRAN RC F1F1, ANO 1997/1997, AZUL. - FR3439 - LOC. TAPEJARA/ PR")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9.500,00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=HYPERLINK("https://leilaoonline.net/lote/detalhe/149299", "30233")</f>
      </c>
      <c r="B158" s="4" t="s">
        <f>=HYPERLINK("https://leilaoonline.net/lote/detalhe/149299", " REBOQUE TECTRAN RC F1F1, ANO 1998/1998, AZUL. - FR3424, LOC. TAPEJARA/ PR")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=HYPERLINK("https://leilaoonline.net/lote/detalhe/149295", "30234")</f>
      </c>
      <c r="B159" s="4" t="s">
        <f>=HYPERLINK("https://leilaoonline.net/lote/detalhe/149295", " REBOQUE TECTRAN RC F1F1, ANO 1997/1997, AZUL. - FR3443. - LOC. TAPEJARA/ PR")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5.500,00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=HYPERLINK("https://leilaoonline.net/lote/detalhe/149284", "30235")</f>
      </c>
      <c r="B160" s="4" t="s">
        <f>=HYPERLINK("https://leilaoonline.net/lote/detalhe/149284", " REBOQUE TECTRAN RC F1F1, ANO 1997/1997, AZUL - FR3441 - LOC. TAPEJARA/ PR")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9.500,00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=HYPERLINK("https://leilaoonline.net/lote/detalhe/149365", "30236")</f>
      </c>
      <c r="B161" s="4" t="s">
        <f>=HYPERLINK("https://leilaoonline.net/lote/detalhe/149365", " COLHEDORA JD 3522, ANO 2013, FR3971, LOC. TAPEJARA/PR 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21.000,00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=HYPERLINK("https://leilaoonline.net/lote/detalhe/149283", "30237")</f>
      </c>
      <c r="B162" s="4" t="s">
        <f>=HYPERLINK("https://leilaoonline.net/lote/detalhe/149283", "REBOQUE CANA PICADA USICAMP RCI E1E1 8200, ANO 2010/2010, AZUL. - FR3639 - LOC. TAPEJARA/ PR")</f>
      </c>
      <c r="C162" s="4" t="inlineStr">
        <is>
          <t>Vendido</t>
        </is>
      </c>
      <c r="D162" s="4" t="inlineStr">
        <is>
          <t>4</t>
        </is>
      </c>
      <c r="E162" s="5" t="inlineStr">
        <is>
          <t>13.000,00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=HYPERLINK("https://leilaoonline.net/lote/detalhe/149296", "30238")</f>
      </c>
      <c r="B163" s="4" t="s">
        <f>=HYPERLINK("https://leilaoonline.net/lote/detalhe/149296", "REBOQUE CANA PICADA USICAMP RCI E1E1 8200, ANO 2010/2010, AZUL. - FR3638 - LOC. TAPEJARA/ PR")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12.000,00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=HYPERLINK("https://leilaoonline.net/lote/detalhe/149373", "30239")</f>
      </c>
      <c r="B164" s="4" t="s">
        <f>=HYPERLINK("https://leilaoonline.net/lote/detalhe/149373", "REBOQUE CANA PICADA USICAMP RCI E1E1 8200, ANO 2003/2003, AZUL. -  LOC. TAPEJARA/PR 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=HYPERLINK("https://leilaoonline.net/lote/detalhe/149266", "30240")</f>
      </c>
      <c r="B165" s="4" t="s">
        <f>=HYPERLINK("https://leilaoonline.net/lote/detalhe/149266", "REBOQUE CANA PICADA USICAMP ECI E1E1, ANO 2010/2010, AZUL. - FR. 3633 - LOC. TAPEJARA/ PR")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=HYPERLINK("https://leilaoonline.net/lote/detalhe/149275", "30241")</f>
      </c>
      <c r="B166" s="4" t="s">
        <f>=HYPERLINK("https://leilaoonline.net/lote/detalhe/149275", "REBOQUE CANA PICADA USICAMP RCI E1E1, ANO 2006/2006, AZUL. - FR. 3526 - LOC. TAPEJARA/ 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12.000,00</t>
        </is>
      </c>
      <c r="F16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2026-05-23T21:10:14.00Z</dcterms:created>
  <dc:creator>Tellks Tecnologia</dc:creator>
  <cp:revision>0</cp:revision>
</cp:coreProperties>
</file>