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1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Cam. M. Benz, Ford, Chev. • Tratores Valmet, Massey Ferg., Agrale • Retroesc. • Impl. Agrí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22/07/2022 14:30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=HYPERLINK("https://leilaoonline.net/lote/detalhe/136019", "002")</f>
      </c>
      <c r="B11" s="4" t="s">
        <f>=HYPERLINK("https://leilaoonline.net/lote/detalhe/136019", "CAMINHÃO M. BENZ/1111; 1968/1968; AZUL; DIESEL; TURBINADO - FUNCIONANDO")</f>
      </c>
      <c r="C11" s="4" t="inlineStr">
        <is>
          <t>Não vendido</t>
        </is>
      </c>
      <c r="D11" s="4" t="inlineStr">
        <is>
          <t>37</t>
        </is>
      </c>
      <c r="E11" s="5" t="inlineStr">
        <is>
          <t>28.000,00</t>
        </is>
      </c>
      <c r="F11" s="4" t="inlineStr">
        <is>
          <t>500.00</t>
        </is>
      </c>
    </row>
    <row collapsed="false" customFormat="false" customHeight="false" hidden="false" ht="12.1" outlineLevel="0" r="12">
      <c r="A12" s="5" t="s">
        <f>=HYPERLINK("https://leilaoonline.net/lote/detalhe/136022", "003")</f>
      </c>
      <c r="B12" s="4" t="s">
        <f>=HYPERLINK("https://leilaoonline.net/lote/detalhe/136022", "CAMINHÃO FORD/CARGO 712; 2009/2009; PRATA; DIESEL; PLATAFORMA GUINCHO - FUNCIONANDO")</f>
      </c>
      <c r="C12" s="4" t="inlineStr">
        <is>
          <t>Não vendido</t>
        </is>
      </c>
      <c r="D12" s="4" t="inlineStr">
        <is>
          <t>49</t>
        </is>
      </c>
      <c r="E12" s="5" t="inlineStr">
        <is>
          <t>149.500,00</t>
        </is>
      </c>
      <c r="F12" s="4" t="inlineStr">
        <is>
          <t>1500.00</t>
        </is>
      </c>
    </row>
    <row collapsed="false" customFormat="false" customHeight="false" hidden="false" ht="12.1" outlineLevel="0" r="13">
      <c r="A13" s="5" t="s">
        <f>=HYPERLINK("https://leilaoonline.net/lote/detalhe/136023", "004")</f>
      </c>
      <c r="B13" s="4" t="s">
        <f>=HYPERLINK("https://leilaoonline.net/lote/detalhe/136023", "CAMINHÃO M. BENZ/L 608 D; 1976/1976; VERMELHA; DIESEL - FUNCIONANDO")</f>
      </c>
      <c r="C13" s="4" t="inlineStr">
        <is>
          <t>Não vendido</t>
        </is>
      </c>
      <c r="D13" s="4" t="inlineStr">
        <is>
          <t>21</t>
        </is>
      </c>
      <c r="E13" s="5" t="inlineStr">
        <is>
          <t>19.000,00</t>
        </is>
      </c>
      <c r="F13" s="4" t="inlineStr">
        <is>
          <t>500.00</t>
        </is>
      </c>
    </row>
    <row collapsed="false" customFormat="false" customHeight="false" hidden="false" ht="12.1" outlineLevel="0" r="14">
      <c r="A14" s="5" t="s">
        <f>=HYPERLINK("https://leilaoonline.net/lote/detalhe/136024", "005")</f>
      </c>
      <c r="B14" s="4" t="s">
        <f>=HYPERLINK("https://leilaoonline.net/lote/detalhe/136024", "CAMINHÃO M. BENZ/LA 1113; 1971/1971; BRANCA; DIESEL; TURBINADO - FUNCIONANDO")</f>
      </c>
      <c r="C14" s="4" t="inlineStr">
        <is>
          <t>Não vendido</t>
        </is>
      </c>
      <c r="D14" s="4" t="inlineStr">
        <is>
          <t>27</t>
        </is>
      </c>
      <c r="E14" s="5" t="inlineStr">
        <is>
          <t>24.500,00</t>
        </is>
      </c>
      <c r="F14" s="4" t="inlineStr">
        <is>
          <t>500.00</t>
        </is>
      </c>
    </row>
    <row collapsed="false" customFormat="false" customHeight="false" hidden="false" ht="12.1" outlineLevel="0" r="15">
      <c r="A15" s="5" t="s">
        <f>=HYPERLINK("https://leilaoonline.net/lote/detalhe/136412", "006")</f>
      </c>
      <c r="B15" s="4" t="s">
        <f>=HYPERLINK("https://leilaoonline.net/lote/detalhe/136412", "CAMINHÃO M. BENZ/L 1313; 1983/1983; AZUL; DIESEL; TURBINADO; HIDRÁULICO")</f>
      </c>
      <c r="C15" s="4" t="inlineStr">
        <is>
          <t>Não vendido</t>
        </is>
      </c>
      <c r="D15" s="4" t="inlineStr">
        <is>
          <t>24</t>
        </is>
      </c>
      <c r="E15" s="5" t="inlineStr">
        <is>
          <t>52.000,00</t>
        </is>
      </c>
      <c r="F15" s="4" t="inlineStr">
        <is>
          <t>1000.00</t>
        </is>
      </c>
    </row>
    <row collapsed="false" customFormat="false" customHeight="false" hidden="false" ht="12.1" outlineLevel="0" r="16">
      <c r="A16" s="5" t="s">
        <f>=HYPERLINK("https://leilaoonline.net/lote/detalhe/136413", "007")</f>
      </c>
      <c r="B16" s="4" t="s">
        <f>=HYPERLINK("https://leilaoonline.net/lote/detalhe/136413", "CAMINHÃO M. BENZ/L 1516; 1981/1983; VERMELHA; DIESEL; TURBINAS HIDRÁULICAS")</f>
      </c>
      <c r="C16" s="4" t="inlineStr">
        <is>
          <t>Não vendido</t>
        </is>
      </c>
      <c r="D16" s="4" t="inlineStr">
        <is>
          <t>42</t>
        </is>
      </c>
      <c r="E16" s="5" t="inlineStr">
        <is>
          <t>69.000,00</t>
        </is>
      </c>
      <c r="F16" s="4" t="inlineStr">
        <is>
          <t>1000.00</t>
        </is>
      </c>
    </row>
    <row collapsed="false" customFormat="false" customHeight="false" hidden="false" ht="12.1" outlineLevel="0" r="17">
      <c r="A17" s="5" t="s">
        <f>=HYPERLINK("https://leilaoonline.net/lote/detalhe/136012", "008")</f>
      </c>
      <c r="B17" s="4" t="s">
        <f>=HYPERLINK("https://leilaoonline.net/lote/detalhe/136012", "CAMINHÃO MERCEDES BENZ 1113; 1969/1969; VERDE; DIESEL")</f>
      </c>
      <c r="C17" s="4" t="inlineStr">
        <is>
          <t>Não vendido</t>
        </is>
      </c>
      <c r="D17" s="4" t="inlineStr">
        <is>
          <t>41</t>
        </is>
      </c>
      <c r="E17" s="5" t="inlineStr">
        <is>
          <t>28.000,00</t>
        </is>
      </c>
      <c r="F17" s="4" t="inlineStr">
        <is>
          <t>500.00</t>
        </is>
      </c>
    </row>
    <row collapsed="false" customFormat="false" customHeight="false" hidden="false" ht="12.1" outlineLevel="0" r="18">
      <c r="A18" s="5" t="s">
        <f>=HYPERLINK("https://leilaoonline.net/lote/detalhe/136013", "009")</f>
      </c>
      <c r="B18" s="4" t="s">
        <f>=HYPERLINK("https://leilaoonline.net/lote/detalhe/136013", "CAMINHÃO MERCEDES BENZ/L 2013; 1981/1981; AMARELA; DIESEL; TURBINADO; HIDRÁULICO - FUNCIONANDO")</f>
      </c>
      <c r="C18" s="4" t="inlineStr">
        <is>
          <t>Não vendido</t>
        </is>
      </c>
      <c r="D18" s="4" t="inlineStr">
        <is>
          <t>24</t>
        </is>
      </c>
      <c r="E18" s="5" t="inlineStr">
        <is>
          <t>36.500,00</t>
        </is>
      </c>
      <c r="F18" s="4" t="inlineStr">
        <is>
          <t>500.00</t>
        </is>
      </c>
    </row>
    <row collapsed="false" customFormat="false" customHeight="false" hidden="false" ht="12.1" outlineLevel="0" r="19">
      <c r="A19" s="5" t="s">
        <f>=HYPERLINK("https://leilaoonline.net/lote/detalhe/136016", "010")</f>
      </c>
      <c r="B19" s="4" t="s">
        <f>=HYPERLINK("https://leilaoonline.net/lote/detalhe/136016", "CAMINHÃO MERCEDES BENZ; 1979/1979; BRANCA; DIESEL;TRUCK; GRANELEIRO, TURBINADO - FUNCIONANDO")</f>
      </c>
      <c r="C19" s="4" t="inlineStr">
        <is>
          <t>Não vendido</t>
        </is>
      </c>
      <c r="D19" s="4" t="inlineStr">
        <is>
          <t>53</t>
        </is>
      </c>
      <c r="E19" s="5" t="inlineStr">
        <is>
          <t>37.000,00</t>
        </is>
      </c>
      <c r="F19" s="4" t="inlineStr">
        <is>
          <t>500.00</t>
        </is>
      </c>
    </row>
    <row collapsed="false" customFormat="false" customHeight="false" hidden="false" ht="12.1" outlineLevel="0" r="20">
      <c r="A20" s="5" t="s">
        <f>=HYPERLINK("https://leilaoonline.net/lote/detalhe/136018", "011")</f>
      </c>
      <c r="B20" s="4" t="s">
        <f>=HYPERLINK("https://leilaoonline.net/lote/detalhe/136018", "GM/CHEVROLET C15; 1972/1972; BRANCA; DIESEL - FUNCIONANDO")</f>
      </c>
      <c r="C20" s="4" t="inlineStr">
        <is>
          <t>Não vendido</t>
        </is>
      </c>
      <c r="D20" s="4" t="inlineStr">
        <is>
          <t>33</t>
        </is>
      </c>
      <c r="E20" s="5" t="inlineStr">
        <is>
          <t>23.500,00</t>
        </is>
      </c>
      <c r="F20" s="4" t="inlineStr">
        <is>
          <t>500.00</t>
        </is>
      </c>
    </row>
    <row collapsed="false" customFormat="false" customHeight="false" hidden="false" ht="12.1" outlineLevel="0" r="21">
      <c r="A21" s="5" t="s">
        <f>=HYPERLINK("https://leilaoonline.net/lote/detalhe/136014", "012")</f>
      </c>
      <c r="B21" s="4" t="s">
        <f>=HYPERLINK("https://leilaoonline.net/lote/detalhe/136014", "REBOQUE; REB/FNV - FRUEHAUF; 1981/1981; LARANJA")</f>
      </c>
      <c r="C21" s="4" t="inlineStr">
        <is>
          <t>Não vendido</t>
        </is>
      </c>
      <c r="D21" s="4" t="inlineStr">
        <is>
          <t>25</t>
        </is>
      </c>
      <c r="E21" s="5" t="inlineStr">
        <is>
          <t>20.000,00</t>
        </is>
      </c>
      <c r="F21" s="4" t="inlineStr">
        <is>
          <t>500.00</t>
        </is>
      </c>
    </row>
    <row collapsed="false" customFormat="false" customHeight="false" hidden="false" ht="12.1" outlineLevel="0" r="22">
      <c r="A22" s="5" t="s">
        <f>=HYPERLINK("https://leilaoonline.net/lote/detalhe/136037", "013")</f>
      </c>
      <c r="B22" s="4" t="s">
        <f>=HYPERLINK("https://leilaoonline.net/lote/detalhe/136037", "CAMINHONETE FORD/F1000; 1983/1983; PRETA; DIESEL; TURBINADO; HIDRÁULICO; MOTOR MWM 229 - FUNCIONANDO")</f>
      </c>
      <c r="C22" s="4" t="inlineStr">
        <is>
          <t>Não vendido</t>
        </is>
      </c>
      <c r="D22" s="4" t="inlineStr">
        <is>
          <t>42</t>
        </is>
      </c>
      <c r="E22" s="5" t="inlineStr">
        <is>
          <t>29.500,00</t>
        </is>
      </c>
      <c r="F22" s="4" t="inlineStr">
        <is>
          <t>500.00</t>
        </is>
      </c>
    </row>
    <row collapsed="false" customFormat="false" customHeight="false" hidden="false" ht="12.1" outlineLevel="0" r="23">
      <c r="A23" s="5" t="s">
        <f>=HYPERLINK("https://leilaoonline.net/lote/detalhe/136405", "014")</f>
      </c>
      <c r="B23" s="4" t="s">
        <f>=HYPERLINK("https://leilaoonline.net/lote/detalhe/136405", "CALANDRA; 1.60 DE COMPRIMENTO; EIXO SUPERIOR 6 POLEGADAS; EIXO INFERIOR 5 POLEGADAS")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25.000,00</t>
        </is>
      </c>
      <c r="F23" s="4" t="inlineStr">
        <is>
          <t>1250.00</t>
        </is>
      </c>
    </row>
    <row collapsed="false" customFormat="false" customHeight="false" hidden="false" ht="12.1" outlineLevel="0" r="24">
      <c r="A24" s="5" t="s">
        <f>=HYPERLINK("https://leilaoonline.net/lote/detalhe/136406", "015")</f>
      </c>
      <c r="B24" s="4" t="s">
        <f>=HYPERLINK("https://leilaoonline.net/lote/detalhe/136406", "CALANDRA; 1.90 DE COMPRIMENTO; EIXO SUPERIOR 12 POLEGADAS; EIXO INFERIOR 10 POLEGADAS")</f>
      </c>
      <c r="C24" s="4" t="inlineStr">
        <is>
          <t>Não vendido</t>
        </is>
      </c>
      <c r="D24" s="4" t="inlineStr">
        <is>
          <t>32</t>
        </is>
      </c>
      <c r="E24" s="5" t="inlineStr">
        <is>
          <t>63.750,00</t>
        </is>
      </c>
      <c r="F24" s="4" t="inlineStr">
        <is>
          <t>1250.00</t>
        </is>
      </c>
    </row>
    <row collapsed="false" customFormat="false" customHeight="false" hidden="false" ht="12.1" outlineLevel="0" r="25">
      <c r="A25" s="5" t="s">
        <f>=HYPERLINK("https://leilaoonline.net/lote/detalhe/136407", "016")</f>
      </c>
      <c r="B25" s="4" t="s">
        <f>=HYPERLINK("https://leilaoonline.net/lote/detalhe/136407", "MUNK DE 3 LANÇAS HIDRÁULICAS E 2 MANUAIS")</f>
      </c>
      <c r="C25" s="4" t="inlineStr">
        <is>
          <t>Não vendido</t>
        </is>
      </c>
      <c r="D25" s="4" t="inlineStr">
        <is>
          <t>136</t>
        </is>
      </c>
      <c r="E25" s="5" t="inlineStr">
        <is>
          <t>80.000,00</t>
        </is>
      </c>
      <c r="F25" s="4" t="inlineStr">
        <is>
          <t>500.00</t>
        </is>
      </c>
    </row>
    <row collapsed="false" customFormat="false" customHeight="false" hidden="false" ht="12.1" outlineLevel="0" r="26">
      <c r="A26" s="5" t="s">
        <f>=HYPERLINK("https://leilaoonline.net/lote/detalhe/136408", "017")</f>
      </c>
      <c r="B26" s="4" t="s">
        <f>=HYPERLINK("https://leilaoonline.net/lote/detalhe/136408", "CONJUNTO DE DISCO DE CORTE 14 PEÇAS; 5 RODAS DE PROTEÇÃO PARA PNEUS, CAPO E OUTROS (TODOS SEM USO)")</f>
      </c>
      <c r="C26" s="4" t="inlineStr">
        <is>
          <t>Não vendido</t>
        </is>
      </c>
      <c r="D26" s="4" t="inlineStr">
        <is>
          <t>1</t>
        </is>
      </c>
      <c r="E26" s="5" t="inlineStr">
        <is>
          <t>3.000,00</t>
        </is>
      </c>
      <c r="F26" s="4" t="inlineStr">
        <is>
          <t>1000.00</t>
        </is>
      </c>
    </row>
    <row collapsed="false" customFormat="false" customHeight="false" hidden="false" ht="12.1" outlineLevel="0" r="27">
      <c r="A27" s="5" t="s">
        <f>=HYPERLINK("https://leilaoonline.net/lote/detalhe/136409", "018")</f>
      </c>
      <c r="B27" s="4" t="s">
        <f>=HYPERLINK("https://leilaoonline.net/lote/detalhe/136409", "BRITADOR 62/40 FAÇO")</f>
      </c>
      <c r="C27" s="4" t="inlineStr">
        <is>
          <t>Não vendido</t>
        </is>
      </c>
      <c r="D27" s="4" t="inlineStr">
        <is>
          <t>66</t>
        </is>
      </c>
      <c r="E27" s="5" t="inlineStr">
        <is>
          <t>151.000,00</t>
        </is>
      </c>
      <c r="F27" s="4" t="inlineStr">
        <is>
          <t>1500.00</t>
        </is>
      </c>
    </row>
    <row collapsed="false" customFormat="false" customHeight="false" hidden="false" ht="12.1" outlineLevel="0" r="28">
      <c r="A28" s="5" t="s">
        <f>=HYPERLINK("https://leilaoonline.net/lote/detalhe/136011", "019")</f>
      </c>
      <c r="B28" s="4" t="s">
        <f>=HYPERLINK("https://leilaoonline.net/lote/detalhe/136011", "veja o vídeo!! QUADRICICLO 4X2; MOTOR 250CC.; COM KIT PARA APLICAÇÃO DE HERBICIDA")</f>
      </c>
      <c r="C28" s="4" t="inlineStr">
        <is>
          <t>Não vendido</t>
        </is>
      </c>
      <c r="D28" s="4" t="inlineStr">
        <is>
          <t>10</t>
        </is>
      </c>
      <c r="E28" s="5" t="inlineStr">
        <is>
          <t>4.250,00</t>
        </is>
      </c>
      <c r="F28" s="4" t="inlineStr">
        <is>
          <t>250.00</t>
        </is>
      </c>
    </row>
    <row collapsed="false" customFormat="false" customHeight="false" hidden="false" ht="12.1" outlineLevel="0" r="29">
      <c r="A29" s="5" t="s">
        <f>=HYPERLINK("https://leilaoonline.net/lote/detalhe/136025", "020")</f>
      </c>
      <c r="B29" s="4" t="s">
        <f>=HYPERLINK("https://leilaoonline.net/lote/detalhe/136025", "veja o vídeo!! ESCAVADEIRA HIDRÁULICA BANTAN C166; ANO 78 - FUNCIONANDO")</f>
      </c>
      <c r="C29" s="4" t="inlineStr">
        <is>
          <t>Vendido</t>
        </is>
      </c>
      <c r="D29" s="4" t="inlineStr">
        <is>
          <t>70</t>
        </is>
      </c>
      <c r="E29" s="5" t="inlineStr">
        <is>
          <t>55.000,00</t>
        </is>
      </c>
      <c r="F29" s="4" t="inlineStr">
        <is>
          <t>500.00</t>
        </is>
      </c>
    </row>
    <row collapsed="false" customFormat="false" customHeight="false" hidden="false" ht="12.1" outlineLevel="0" r="30">
      <c r="A30" s="5" t="s">
        <f>=HYPERLINK("https://leilaoonline.net/lote/detalhe/136026", "021")</f>
      </c>
      <c r="B30" s="4" t="s">
        <f>=HYPERLINK("https://leilaoonline.net/lote/detalhe/136026", "veja o vídeo!! PÁ CARREGADEIRA MICHIGAN 75 III; ANO 1980")</f>
      </c>
      <c r="C30" s="4" t="inlineStr">
        <is>
          <t>Não vendido</t>
        </is>
      </c>
      <c r="D30" s="4" t="inlineStr">
        <is>
          <t>21</t>
        </is>
      </c>
      <c r="E30" s="5" t="inlineStr">
        <is>
          <t>48.000,00</t>
        </is>
      </c>
      <c r="F30" s="4" t="inlineStr">
        <is>
          <t>1250.00</t>
        </is>
      </c>
    </row>
    <row collapsed="false" customFormat="false" customHeight="false" hidden="false" ht="12.1" outlineLevel="0" r="31">
      <c r="A31" s="5" t="s">
        <f>=HYPERLINK("https://leilaoonline.net/lote/detalhe/136030", "022")</f>
      </c>
      <c r="B31" s="4" t="s">
        <f>=HYPERLINK("https://leilaoonline.net/lote/detalhe/136030", "RETROESCAVADEIRA CASE 580 E; ANO 71")</f>
      </c>
      <c r="C31" s="4" t="inlineStr">
        <is>
          <t>Não vendido</t>
        </is>
      </c>
      <c r="D31" s="4" t="inlineStr">
        <is>
          <t>20</t>
        </is>
      </c>
      <c r="E31" s="5" t="inlineStr">
        <is>
          <t>19.500,00</t>
        </is>
      </c>
      <c r="F31" s="4" t="inlineStr">
        <is>
          <t>500.00</t>
        </is>
      </c>
    </row>
    <row collapsed="false" customFormat="false" customHeight="false" hidden="false" ht="12.1" outlineLevel="0" r="32">
      <c r="A32" s="5" t="s">
        <f>=HYPERLINK("https://leilaoonline.net/lote/detalhe/136027", "023")</f>
      </c>
      <c r="B32" s="4" t="s">
        <f>=HYPERLINK("https://leilaoonline.net/lote/detalhe/136027", "BOB CAT CLARCK")</f>
      </c>
      <c r="C32" s="4" t="inlineStr">
        <is>
          <t>Não vendido</t>
        </is>
      </c>
      <c r="D32" s="4" t="inlineStr">
        <is>
          <t>10</t>
        </is>
      </c>
      <c r="E32" s="5" t="inlineStr">
        <is>
          <t>14.500,00</t>
        </is>
      </c>
      <c r="F32" s="4" t="inlineStr">
        <is>
          <t>500.00</t>
        </is>
      </c>
    </row>
    <row collapsed="false" customFormat="false" customHeight="false" hidden="false" ht="12.1" outlineLevel="0" r="33">
      <c r="A33" s="5" t="s">
        <f>=HYPERLINK("https://leilaoonline.net/lote/detalhe/136020", "024")</f>
      </c>
      <c r="B33" s="4" t="s">
        <f>=HYPERLINK("https://leilaoonline.net/lote/detalhe/136020", "ESTEIRA GENIS GT 2000 (VOLTAGEM 110V); COM MANUAL DE INSTRUÇÕES")</f>
      </c>
      <c r="C33" s="4" t="inlineStr">
        <is>
          <t>Não vendido</t>
        </is>
      </c>
      <c r="D33" s="4" t="inlineStr">
        <is>
          <t>1</t>
        </is>
      </c>
      <c r="E33" s="5" t="inlineStr">
        <is>
          <t>1.000,00</t>
        </is>
      </c>
      <c r="F33" s="4" t="inlineStr">
        <is>
          <t>250.00</t>
        </is>
      </c>
    </row>
    <row collapsed="false" customFormat="false" customHeight="false" hidden="false" ht="12.1" outlineLevel="0" r="34">
      <c r="A34" s="5" t="s">
        <f>=HYPERLINK("https://leilaoonline.net/lote/detalhe/136038", "025")</f>
      </c>
      <c r="B34" s="4" t="s">
        <f>=HYPERLINK("https://leilaoonline.net/lote/detalhe/136038", "TRATOR MASSEY FERGUSON MOD. 35; ANO INDEFINIDO; DIESEL; 4 MARCHAS - FUNCIONANDO")</f>
      </c>
      <c r="C34" s="4" t="inlineStr">
        <is>
          <t>Não vendido</t>
        </is>
      </c>
      <c r="D34" s="4" t="inlineStr">
        <is>
          <t>28</t>
        </is>
      </c>
      <c r="E34" s="5" t="inlineStr">
        <is>
          <t>19.000,00</t>
        </is>
      </c>
      <c r="F34" s="4" t="inlineStr">
        <is>
          <t>500.00</t>
        </is>
      </c>
    </row>
    <row collapsed="false" customFormat="false" customHeight="false" hidden="false" ht="12.1" outlineLevel="0" r="35">
      <c r="A35" s="5" t="s">
        <f>=HYPERLINK("https://leilaoonline.net/lote/detalhe/136039", "026")</f>
      </c>
      <c r="B35" s="4" t="s">
        <f>=HYPERLINK("https://leilaoonline.net/lote/detalhe/136039", "TRATOR VALMET 85 ID.; ANO 78")</f>
      </c>
      <c r="C35" s="4" t="inlineStr">
        <is>
          <t>Não vendido</t>
        </is>
      </c>
      <c r="D35" s="4" t="inlineStr">
        <is>
          <t>25</t>
        </is>
      </c>
      <c r="E35" s="5" t="inlineStr">
        <is>
          <t>21.000,00</t>
        </is>
      </c>
      <c r="F35" s="4" t="inlineStr">
        <is>
          <t>500.00</t>
        </is>
      </c>
    </row>
    <row collapsed="false" customFormat="false" customHeight="false" hidden="false" ht="12.1" outlineLevel="0" r="36">
      <c r="A36" s="5" t="s">
        <f>=HYPERLINK("https://leilaoonline.net/lote/detalhe/136032", "027")</f>
      </c>
      <c r="B36" s="4" t="s">
        <f>=HYPERLINK("https://leilaoonline.net/lote/detalhe/136032", "TRATOR VALMET 65 ID; ANO 74/75 ")</f>
      </c>
      <c r="C36" s="4" t="inlineStr">
        <is>
          <t>Não vendido</t>
        </is>
      </c>
      <c r="D36" s="4" t="inlineStr">
        <is>
          <t>15</t>
        </is>
      </c>
      <c r="E36" s="5" t="inlineStr">
        <is>
          <t>18.000,00</t>
        </is>
      </c>
      <c r="F36" s="4" t="inlineStr">
        <is>
          <t>500.00</t>
        </is>
      </c>
    </row>
    <row collapsed="false" customFormat="false" customHeight="false" hidden="false" ht="12.1" outlineLevel="0" r="37">
      <c r="A37" s="5" t="s">
        <f>=HYPERLINK("https://leilaoonline.net/lote/detalhe/136033", "028")</f>
      </c>
      <c r="B37" s="4" t="s">
        <f>=HYPERLINK("https://leilaoonline.net/lote/detalhe/136033", "veja o vídeo!! TRATOR MASSEY FERGUSON 65 X; ANO 71; CANELA REDONDA; 3 MARCHAS")</f>
      </c>
      <c r="C37" s="4" t="inlineStr">
        <is>
          <t>Não vendido</t>
        </is>
      </c>
      <c r="D37" s="4" t="inlineStr">
        <is>
          <t>34</t>
        </is>
      </c>
      <c r="E37" s="5" t="inlineStr">
        <is>
          <t>24.500,00</t>
        </is>
      </c>
      <c r="F37" s="4" t="inlineStr">
        <is>
          <t>500.00</t>
        </is>
      </c>
    </row>
    <row collapsed="false" customFormat="false" customHeight="false" hidden="false" ht="12.1" outlineLevel="0" r="38">
      <c r="A38" s="5" t="s">
        <f>=HYPERLINK("https://leilaoonline.net/lote/detalhe/136031", "029")</f>
      </c>
      <c r="B38" s="4" t="s">
        <f>=HYPERLINK("https://leilaoonline.net/lote/detalhe/136031", "TRATOR VALMET 80; ANO 1970; MOTOR MWM; 4 CILINDROS - FUNCIONANDO")</f>
      </c>
      <c r="C38" s="4" t="inlineStr">
        <is>
          <t>Não vendido</t>
        </is>
      </c>
      <c r="D38" s="4" t="inlineStr">
        <is>
          <t>27</t>
        </is>
      </c>
      <c r="E38" s="5" t="inlineStr">
        <is>
          <t>22.000,00</t>
        </is>
      </c>
      <c r="F38" s="4" t="inlineStr">
        <is>
          <t>500.00</t>
        </is>
      </c>
    </row>
    <row collapsed="false" customFormat="false" customHeight="false" hidden="false" ht="12.1" outlineLevel="0" r="39">
      <c r="A39" s="5" t="s">
        <f>=HYPERLINK("https://leilaoonline.net/lote/detalhe/136035", "030")</f>
      </c>
      <c r="B39" s="4" t="s">
        <f>=HYPERLINK("https://leilaoonline.net/lote/detalhe/136035", "veja o vídeo!! TRATOR AGRALE 420; ANO 1974 - FUNCIONANDO")</f>
      </c>
      <c r="C39" s="4" t="inlineStr">
        <is>
          <t>Não vendido</t>
        </is>
      </c>
      <c r="D39" s="4" t="inlineStr">
        <is>
          <t>25</t>
        </is>
      </c>
      <c r="E39" s="5" t="inlineStr">
        <is>
          <t>18.000,00</t>
        </is>
      </c>
      <c r="F39" s="4" t="inlineStr">
        <is>
          <t>500.00</t>
        </is>
      </c>
    </row>
    <row collapsed="false" customFormat="false" customHeight="false" hidden="false" ht="12.1" outlineLevel="0" r="40">
      <c r="A40" s="5" t="s">
        <f>=HYPERLINK("https://leilaoonline.net/lote/detalhe/136036", "031")</f>
      </c>
      <c r="B40" s="4" t="s">
        <f>=HYPERLINK("https://leilaoonline.net/lote/detalhe/136036", "veja o vídeo!! TRATOR VALMET 60; COM CONJUNTO DE RETROESCAVADEIRA; DIREÇÃO HIDRÁULICA")</f>
      </c>
      <c r="C40" s="4" t="inlineStr">
        <is>
          <t>Não vendido</t>
        </is>
      </c>
      <c r="D40" s="4" t="inlineStr">
        <is>
          <t>35</t>
        </is>
      </c>
      <c r="E40" s="5" t="inlineStr">
        <is>
          <t>27.500,00</t>
        </is>
      </c>
      <c r="F40" s="4" t="inlineStr">
        <is>
          <t>500.00</t>
        </is>
      </c>
    </row>
    <row collapsed="false" customFormat="false" customHeight="false" hidden="false" ht="12.1" outlineLevel="0" r="41">
      <c r="A41" s="5" t="s">
        <f>=HYPERLINK("https://leilaoonline.net/lote/detalhe/136238", "032")</f>
      </c>
      <c r="B41" s="4" t="s">
        <f>=HYPERLINK("https://leilaoonline.net/lote/detalhe/136238", "veja o vídeo!! TRATOR VALMET CAFEEIRO 62")</f>
      </c>
      <c r="C41" s="4" t="inlineStr">
        <is>
          <t>Vendido</t>
        </is>
      </c>
      <c r="D41" s="4" t="inlineStr">
        <is>
          <t>42</t>
        </is>
      </c>
      <c r="E41" s="5" t="inlineStr">
        <is>
          <t>27.500,00</t>
        </is>
      </c>
      <c r="F41" s="4" t="inlineStr">
        <is>
          <t>500.00</t>
        </is>
      </c>
    </row>
    <row collapsed="false" customFormat="false" customHeight="false" hidden="false" ht="12.1" outlineLevel="0" r="42">
      <c r="A42" s="5" t="s">
        <f>=HYPERLINK("https://leilaoonline.net/lote/detalhe/136028", "033")</f>
      </c>
      <c r="B42" s="4" t="s">
        <f>=HYPERLINK("https://leilaoonline.net/lote/detalhe/136028", "veja o vídeo!! TRATOR FENDT FARMER; ANO 1962; COR VERDE; DIESEL; MOTOR MWM 6113/57B")</f>
      </c>
      <c r="C42" s="4" t="inlineStr">
        <is>
          <t>Não vendido</t>
        </is>
      </c>
      <c r="D42" s="4" t="inlineStr">
        <is>
          <t>37</t>
        </is>
      </c>
      <c r="E42" s="5" t="inlineStr">
        <is>
          <t>22.000,00</t>
        </is>
      </c>
      <c r="F42" s="4" t="inlineStr">
        <is>
          <t>500.00</t>
        </is>
      </c>
    </row>
    <row collapsed="false" customFormat="false" customHeight="false" hidden="false" ht="12.1" outlineLevel="0" r="43">
      <c r="A43" s="5" t="s">
        <f>=HYPERLINK("https://leilaoonline.net/lote/detalhe/136029", "034")</f>
      </c>
      <c r="B43" s="4" t="s">
        <f>=HYPERLINK("https://leilaoonline.net/lote/detalhe/136029", "TRATOR CBT 2600; ANO 1984; TRAÇADO; DIREÇÃO HIDRÁULICA; COM COMPRESSOR DE AR PARA ENCHER CILINDROS DE COMANDO; HIDRÁULICO COM PISTÃO")</f>
      </c>
      <c r="C43" s="4" t="inlineStr">
        <is>
          <t>Não vendido</t>
        </is>
      </c>
      <c r="D43" s="4" t="inlineStr">
        <is>
          <t>18</t>
        </is>
      </c>
      <c r="E43" s="5" t="inlineStr">
        <is>
          <t>41.000,00</t>
        </is>
      </c>
      <c r="F43" s="4" t="inlineStr">
        <is>
          <t>1000.00</t>
        </is>
      </c>
    </row>
    <row collapsed="false" customFormat="false" customHeight="false" hidden="false" ht="12.1" outlineLevel="0" r="44">
      <c r="A44" s="5" t="s">
        <f>=HYPERLINK("https://leilaoonline.net/lote/detalhe/136034", "035")</f>
      </c>
      <c r="B44" s="4" t="s">
        <f>=HYPERLINK("https://leilaoonline.net/lote/detalhe/136034", "TRATOR MASSEY FERGUSON 55X; EMBREAGEM DUPLA; 4 MARCHAS - FUNCIONANDO")</f>
      </c>
      <c r="C44" s="4" t="inlineStr">
        <is>
          <t>Não vendido</t>
        </is>
      </c>
      <c r="D44" s="4" t="inlineStr">
        <is>
          <t>24</t>
        </is>
      </c>
      <c r="E44" s="5" t="inlineStr">
        <is>
          <t>23.500,00</t>
        </is>
      </c>
      <c r="F44" s="4" t="inlineStr">
        <is>
          <t>500.00</t>
        </is>
      </c>
    </row>
    <row collapsed="false" customFormat="false" customHeight="false" hidden="false" ht="12.1" outlineLevel="0" r="45">
      <c r="A45" s="5" t="s">
        <f>=HYPERLINK("https://leilaoonline.net/lote/detalhe/136040", "036")</f>
      </c>
      <c r="B45" s="4" t="s">
        <f>=HYPERLINK("https://leilaoonline.net/lote/detalhe/136040", "TRATOR FORD 8 BR; SEM ANO DE IDENTIFICAÇÃO OU PLAQUETA")</f>
      </c>
      <c r="C45" s="4" t="inlineStr">
        <is>
          <t>Não vendido</t>
        </is>
      </c>
      <c r="D45" s="4" t="inlineStr">
        <is>
          <t>14</t>
        </is>
      </c>
      <c r="E45" s="5" t="inlineStr">
        <is>
          <t>8.000,00</t>
        </is>
      </c>
      <c r="F45" s="4" t="inlineStr">
        <is>
          <t>250.00</t>
        </is>
      </c>
    </row>
    <row collapsed="false" customFormat="false" customHeight="false" hidden="false" ht="12.1" outlineLevel="0" r="46">
      <c r="A46" s="5" t="s">
        <f>=HYPERLINK("https://leilaoonline.net/lote/detalhe/136414", "037")</f>
      </c>
      <c r="B46" s="4" t="s">
        <f>=HYPERLINK("https://leilaoonline.net/lote/detalhe/136414", "TRATOR MASSEY FERGUSON 265; ANO 79/80")</f>
      </c>
      <c r="C46" s="4" t="inlineStr">
        <is>
          <t>Vendido</t>
        </is>
      </c>
      <c r="D46" s="4" t="inlineStr">
        <is>
          <t>63</t>
        </is>
      </c>
      <c r="E46" s="5" t="inlineStr">
        <is>
          <t>43.000,00</t>
        </is>
      </c>
      <c r="F46" s="4" t="inlineStr">
        <is>
          <t>500.00</t>
        </is>
      </c>
    </row>
    <row collapsed="false" customFormat="false" customHeight="false" hidden="false" ht="12.1" outlineLevel="0" r="47">
      <c r="A47" s="5" t="s">
        <f>=HYPERLINK("https://leilaoonline.net/lote/detalhe/136430", "044")</f>
      </c>
      <c r="B47" s="4" t="s">
        <f>=HYPERLINK("https://leilaoonline.net/lote/detalhe/136430", "35 BARRAS DE CANO DE 6 METROS DE ALUMÍNIO; 4 POLEGADAS")</f>
      </c>
      <c r="C47" s="4" t="inlineStr">
        <is>
          <t>Não vendido</t>
        </is>
      </c>
      <c r="D47" s="4" t="inlineStr">
        <is>
          <t>30</t>
        </is>
      </c>
      <c r="E47" s="5" t="inlineStr">
        <is>
          <t>5.350,00</t>
        </is>
      </c>
      <c r="F47" s="4" t="inlineStr">
        <is>
          <t>150.00</t>
        </is>
      </c>
    </row>
    <row collapsed="false" customFormat="false" customHeight="false" hidden="false" ht="12.1" outlineLevel="0" r="48">
      <c r="A48" s="5" t="s">
        <f>=HYPERLINK("https://leilaoonline.net/lote/detalhe/136403", "045")</f>
      </c>
      <c r="B48" s="4" t="s">
        <f>=HYPERLINK("https://leilaoonline.net/lote/detalhe/136403", "157 UNIDADES DE TUBO DE AÇO ZINCADO PARA IRRIGAÇÃO DE 6 POLEGADAS (ACOMPANHA ENGATE/ ABRAÇADEIRA MODELO L20)")</f>
      </c>
      <c r="C48" s="4" t="inlineStr">
        <is>
          <t>Não vendido</t>
        </is>
      </c>
      <c r="D48" s="4" t="inlineStr">
        <is>
          <t>59</t>
        </is>
      </c>
      <c r="E48" s="5" t="inlineStr">
        <is>
          <t>40.500,00</t>
        </is>
      </c>
      <c r="F48" s="4" t="inlineStr">
        <is>
          <t>500.00</t>
        </is>
      </c>
    </row>
    <row collapsed="false" customFormat="false" customHeight="false" hidden="false" ht="12.1" outlineLevel="0" r="49">
      <c r="A49" s="5" t="s">
        <f>=HYPERLINK("https://leilaoonline.net/lote/detalhe/137085", "050")</f>
      </c>
      <c r="B49" s="4" t="s">
        <f>=HYPERLINK("https://leilaoonline.net/lote/detalhe/137085", "CAMINHÃO FORD 11000; 1990/1990")</f>
      </c>
      <c r="C49" s="4" t="inlineStr">
        <is>
          <t>Não vendido</t>
        </is>
      </c>
      <c r="D49" s="4" t="inlineStr">
        <is>
          <t>37</t>
        </is>
      </c>
      <c r="E49" s="5" t="inlineStr">
        <is>
          <t>38.000,00</t>
        </is>
      </c>
      <c r="F49" s="4" t="inlineStr">
        <is>
          <t>500.00</t>
        </is>
      </c>
    </row>
    <row collapsed="false" customFormat="false" customHeight="false" hidden="false" ht="12.1" outlineLevel="0" r="50">
      <c r="A50" s="5" t="s">
        <f>=HYPERLINK("https://leilaoonline.net/lote/detalhe/137086", "051")</f>
      </c>
      <c r="B50" s="4" t="s">
        <f>=HYPERLINK("https://leilaoonline.net/lote/detalhe/137086", "CAMINHÃO IVECO/DAILY 35S14HDCS; 2014/2014; BRANCA; DIESEL - FUNCIONANDO - CP304")</f>
      </c>
      <c r="C50" s="4" t="inlineStr">
        <is>
          <t>Não vendido</t>
        </is>
      </c>
      <c r="D50" s="4" t="inlineStr">
        <is>
          <t>5</t>
        </is>
      </c>
      <c r="E50" s="5" t="inlineStr">
        <is>
          <t>46.000,00</t>
        </is>
      </c>
      <c r="F50" s="4" t="inlineStr">
        <is>
          <t>1500.00</t>
        </is>
      </c>
    </row>
    <row collapsed="false" customFormat="false" customHeight="false" hidden="false" ht="12.1" outlineLevel="0" r="51">
      <c r="A51" s="5" t="s">
        <f>=HYPERLINK("https://leilaoonline.net/lote/detalhe/137087", "052")</f>
      </c>
      <c r="B51" s="4" t="s">
        <f>=HYPERLINK("https://leilaoonline.net/lote/detalhe/137087", "HYUNDAI/HR HDB; 2011/2012; BRANCA; DIESEL")</f>
      </c>
      <c r="C51" s="4" t="inlineStr">
        <is>
          <t>Não vendido</t>
        </is>
      </c>
      <c r="D51" s="4" t="inlineStr">
        <is>
          <t>9</t>
        </is>
      </c>
      <c r="E51" s="5" t="inlineStr">
        <is>
          <t>64.000,00</t>
        </is>
      </c>
      <c r="F51" s="4" t="inlineStr">
        <is>
          <t>1000.00</t>
        </is>
      </c>
    </row>
    <row collapsed="false" customFormat="false" customHeight="false" hidden="false" ht="12.1" outlineLevel="0" r="52">
      <c r="A52" s="5" t="s">
        <f>=HYPERLINK("https://leilaoonline.net/lote/detalhe/136431", "053")</f>
      </c>
      <c r="B52" s="4" t="s">
        <f>=HYPERLINK("https://leilaoonline.net/lote/detalhe/136431", "CARRETA PARA TRATOR")</f>
      </c>
      <c r="C52" s="4" t="inlineStr">
        <is>
          <t>Não vendido</t>
        </is>
      </c>
      <c r="D52" s="4" t="inlineStr">
        <is>
          <t>1</t>
        </is>
      </c>
      <c r="E52" s="5" t="inlineStr">
        <is>
          <t>1.000,00</t>
        </is>
      </c>
      <c r="F52" s="4" t="inlineStr">
        <is>
          <t>150.00</t>
        </is>
      </c>
    </row>
    <row collapsed="false" customFormat="false" customHeight="false" hidden="false" ht="12.1" outlineLevel="0" r="53">
      <c r="A53" s="5" t="s">
        <f>=HYPERLINK("https://leilaoonline.net/lote/detalhe/136296", "054")</f>
      </c>
      <c r="B53" s="4" t="s">
        <f>=HYPERLINK("https://leilaoonline.net/lote/detalhe/136296", "veja o vídeo!! VAGÃO JUMIL JM10.000")</f>
      </c>
      <c r="C53" s="4" t="inlineStr">
        <is>
          <t>Não vendido</t>
        </is>
      </c>
      <c r="D53" s="4" t="inlineStr">
        <is>
          <t>38</t>
        </is>
      </c>
      <c r="E53" s="5" t="inlineStr">
        <is>
          <t>21.000,00</t>
        </is>
      </c>
      <c r="F53" s="4" t="inlineStr">
        <is>
          <t>500.00</t>
        </is>
      </c>
    </row>
    <row collapsed="false" customFormat="false" customHeight="false" hidden="false" ht="12.1" outlineLevel="0" r="54">
      <c r="A54" s="5" t="s">
        <f>=HYPERLINK("https://leilaoonline.net/lote/detalhe/136053", "055")</f>
      </c>
      <c r="B54" s="4" t="s">
        <f>=HYPERLINK("https://leilaoonline.net/lote/detalhe/136053", "CARROÇA COM FREIO E ARREIO")</f>
      </c>
      <c r="C54" s="4" t="inlineStr">
        <is>
          <t>Não vendido</t>
        </is>
      </c>
      <c r="D54" s="4" t="inlineStr">
        <is>
          <t>1</t>
        </is>
      </c>
      <c r="E54" s="5" t="inlineStr">
        <is>
          <t>1.000,00</t>
        </is>
      </c>
      <c r="F54" s="4" t="inlineStr">
        <is>
          <t>150.00</t>
        </is>
      </c>
    </row>
    <row collapsed="false" customFormat="false" customHeight="false" hidden="false" ht="12.1" outlineLevel="0" r="55">
      <c r="A55" s="5" t="s">
        <f>=HYPERLINK("https://leilaoonline.net/lote/detalhe/136241", "056")</f>
      </c>
      <c r="B55" s="4" t="s">
        <f>=HYPERLINK("https://leilaoonline.net/lote/detalhe/136241", "CAÇAMBA VASCULANTE")</f>
      </c>
      <c r="C55" s="4" t="inlineStr">
        <is>
          <t>Não vendido</t>
        </is>
      </c>
      <c r="D55" s="4" t="inlineStr">
        <is>
          <t>2</t>
        </is>
      </c>
      <c r="E55" s="5" t="inlineStr">
        <is>
          <t>1.250,00</t>
        </is>
      </c>
      <c r="F55" s="4" t="inlineStr">
        <is>
          <t>250.00</t>
        </is>
      </c>
    </row>
    <row collapsed="false" customFormat="false" customHeight="false" hidden="false" ht="12.1" outlineLevel="0" r="56">
      <c r="A56" s="5" t="s">
        <f>=HYPERLINK("https://leilaoonline.net/lote/detalhe/136041", "057")</f>
      </c>
      <c r="B56" s="4" t="s">
        <f>=HYPERLINK("https://leilaoonline.net/lote/detalhe/136041", "BAÚ REFRIGERADO; 8M DE COMPRIMENTO; COM GANCHEIRAS PARA FRIGORÍFICO; COM MANGUEIRAS E COMPRESSOR COM SUPORTE PARA MOTOR MERCEDES")</f>
      </c>
      <c r="C56" s="4" t="inlineStr">
        <is>
          <t>Não vendido</t>
        </is>
      </c>
      <c r="D56" s="4" t="inlineStr">
        <is>
          <t>77</t>
        </is>
      </c>
      <c r="E56" s="5" t="inlineStr">
        <is>
          <t>13.600,00</t>
        </is>
      </c>
      <c r="F56" s="4" t="inlineStr">
        <is>
          <t>150.00</t>
        </is>
      </c>
    </row>
    <row collapsed="false" customFormat="false" customHeight="false" hidden="false" ht="12.1" outlineLevel="0" r="57">
      <c r="A57" s="5" t="s">
        <f>=HYPERLINK("https://leilaoonline.net/lote/detalhe/136044", "058")</f>
      </c>
      <c r="B57" s="4" t="s">
        <f>=HYPERLINK("https://leilaoonline.net/lote/detalhe/136044", "BAÚ ALUMÍNIO; 7,50 X 2,60; LARGURA 2,50 ALTURA")</f>
      </c>
      <c r="C57" s="4" t="inlineStr">
        <is>
          <t>Não vendido</t>
        </is>
      </c>
      <c r="D57" s="4" t="inlineStr">
        <is>
          <t>44</t>
        </is>
      </c>
      <c r="E57" s="5" t="inlineStr">
        <is>
          <t>11.750,00</t>
        </is>
      </c>
      <c r="F57" s="4" t="inlineStr">
        <is>
          <t>250.00</t>
        </is>
      </c>
    </row>
    <row collapsed="false" customFormat="false" customHeight="false" hidden="false" ht="12.1" outlineLevel="0" r="58">
      <c r="A58" s="5" t="s">
        <f>=HYPERLINK("https://leilaoonline.net/lote/detalhe/136240", "059")</f>
      </c>
      <c r="B58" s="4" t="s">
        <f>=HYPERLINK("https://leilaoonline.net/lote/detalhe/136240", "CARROCERIA DE MADEIRA")</f>
      </c>
      <c r="C58" s="4" t="inlineStr">
        <is>
          <t>Não vendido</t>
        </is>
      </c>
      <c r="D58" s="4" t="inlineStr">
        <is>
          <t>1</t>
        </is>
      </c>
      <c r="E58" s="5" t="inlineStr">
        <is>
          <t>500,00</t>
        </is>
      </c>
      <c r="F58" s="4" t="inlineStr">
        <is>
          <t>150.00</t>
        </is>
      </c>
    </row>
    <row collapsed="false" customFormat="false" customHeight="false" hidden="false" ht="12.1" outlineLevel="0" r="59">
      <c r="A59" s="5" t="s">
        <f>=HYPERLINK("https://leilaoonline.net/lote/detalhe/136050", "060")</f>
      </c>
      <c r="B59" s="4" t="s">
        <f>=HYPERLINK("https://leilaoonline.net/lote/detalhe/136050", "LOTE COM 2 UNIDADES DE CARRETA TANQUE PIPA DE 2.000 LITROS")</f>
      </c>
      <c r="C59" s="4" t="inlineStr">
        <is>
          <t>Não vendido</t>
        </is>
      </c>
      <c r="D59" s="4" t="inlineStr">
        <is>
          <t>5</t>
        </is>
      </c>
      <c r="E59" s="5" t="inlineStr">
        <is>
          <t>1.900,00</t>
        </is>
      </c>
      <c r="F59" s="4" t="inlineStr">
        <is>
          <t>150.00</t>
        </is>
      </c>
    </row>
    <row collapsed="false" customFormat="false" customHeight="false" hidden="false" ht="12.1" outlineLevel="0" r="60">
      <c r="A60" s="5" t="s">
        <f>=HYPERLINK("https://leilaoonline.net/lote/detalhe/136046", "061")</f>
      </c>
      <c r="B60" s="4" t="s">
        <f>=HYPERLINK("https://leilaoonline.net/lote/detalhe/136046", "CARRETA 4 RODAS")</f>
      </c>
      <c r="C60" s="4" t="inlineStr">
        <is>
          <t>Vendido</t>
        </is>
      </c>
      <c r="D60" s="4" t="inlineStr">
        <is>
          <t>9</t>
        </is>
      </c>
      <c r="E60" s="5" t="inlineStr">
        <is>
          <t>6.060,00</t>
        </is>
      </c>
      <c r="F60" s="4" t="inlineStr">
        <is>
          <t>150.00</t>
        </is>
      </c>
    </row>
    <row collapsed="false" customFormat="false" customHeight="false" hidden="false" ht="12.1" outlineLevel="0" r="61">
      <c r="A61" s="5" t="s">
        <f>=HYPERLINK("https://leilaoonline.net/lote/detalhe/136045", "062")</f>
      </c>
      <c r="B61" s="4" t="s">
        <f>=HYPERLINK("https://leilaoonline.net/lote/detalhe/136045", "CARRETA PARA TRANSPORTE DE PESSOAS")</f>
      </c>
      <c r="C61" s="4" t="inlineStr">
        <is>
          <t>Não vendido</t>
        </is>
      </c>
      <c r="D61" s="4" t="inlineStr">
        <is>
          <t>2</t>
        </is>
      </c>
      <c r="E61" s="5" t="inlineStr">
        <is>
          <t>1.400,00</t>
        </is>
      </c>
      <c r="F61" s="4" t="inlineStr">
        <is>
          <t>150.00</t>
        </is>
      </c>
    </row>
    <row collapsed="false" customFormat="false" customHeight="false" hidden="false" ht="12.1" outlineLevel="0" r="62">
      <c r="A62" s="5" t="s">
        <f>=HYPERLINK("https://leilaoonline.net/lote/detalhe/136047", "063")</f>
      </c>
      <c r="B62" s="4" t="s">
        <f>=HYPERLINK("https://leilaoonline.net/lote/detalhe/136047", "CARRETA/TANQUE DE ÁGUA")</f>
      </c>
      <c r="C62" s="4" t="inlineStr">
        <is>
          <t>Não vendido</t>
        </is>
      </c>
      <c r="D62" s="4" t="inlineStr">
        <is>
          <t>6</t>
        </is>
      </c>
      <c r="E62" s="5" t="inlineStr">
        <is>
          <t>1.250,00</t>
        </is>
      </c>
      <c r="F62" s="4" t="inlineStr">
        <is>
          <t>150.00</t>
        </is>
      </c>
    </row>
    <row collapsed="false" customFormat="false" customHeight="false" hidden="false" ht="12.1" outlineLevel="0" r="63">
      <c r="A63" s="5" t="s">
        <f>=HYPERLINK("https://leilaoonline.net/lote/detalhe/136048", "064")</f>
      </c>
      <c r="B63" s="4" t="s">
        <f>=HYPERLINK("https://leilaoonline.net/lote/detalhe/136048", "CARRETA 2 RODAS PARA TRATOR")</f>
      </c>
      <c r="C63" s="4" t="inlineStr">
        <is>
          <t>Não vendido</t>
        </is>
      </c>
      <c r="D63" s="4" t="inlineStr">
        <is>
          <t>0</t>
        </is>
      </c>
      <c r="E63" s="5" t="inlineStr">
        <is>
          <t>500,00</t>
        </is>
      </c>
      <c r="F63" s="4" t="inlineStr">
        <is>
          <t>150.00</t>
        </is>
      </c>
    </row>
    <row collapsed="false" customFormat="false" customHeight="false" hidden="false" ht="12.1" outlineLevel="0" r="64">
      <c r="A64" s="5" t="s">
        <f>=HYPERLINK("https://leilaoonline.net/lote/detalhe/136043", "065")</f>
      </c>
      <c r="B64" s="4" t="s">
        <f>=HYPERLINK("https://leilaoonline.net/lote/detalhe/136043", "TRANSBORDO DE CANA PARA 8 TONELADAS; MARCA ENGEAGRO")</f>
      </c>
      <c r="C64" s="4" t="inlineStr">
        <is>
          <t>Não vendido</t>
        </is>
      </c>
      <c r="D64" s="4" t="inlineStr">
        <is>
          <t>4</t>
        </is>
      </c>
      <c r="E64" s="5" t="inlineStr">
        <is>
          <t>3.750,00</t>
        </is>
      </c>
      <c r="F64" s="4" t="inlineStr">
        <is>
          <t>250.00</t>
        </is>
      </c>
    </row>
    <row collapsed="false" customFormat="false" customHeight="false" hidden="false" ht="12.1" outlineLevel="0" r="65">
      <c r="A65" s="5" t="s">
        <f>=HYPERLINK("https://leilaoonline.net/lote/detalhe/136042", "066")</f>
      </c>
      <c r="B65" s="4" t="s">
        <f>=HYPERLINK("https://leilaoonline.net/lote/detalhe/136042", "TRANSBORDO DE CANA PARA 8 TONELADAS; MARCA ENGEAGRO")</f>
      </c>
      <c r="C65" s="4" t="inlineStr">
        <is>
          <t>Não vendido</t>
        </is>
      </c>
      <c r="D65" s="4" t="inlineStr">
        <is>
          <t>4</t>
        </is>
      </c>
      <c r="E65" s="5" t="inlineStr">
        <is>
          <t>3.750,00</t>
        </is>
      </c>
      <c r="F65" s="4" t="inlineStr">
        <is>
          <t>250.00</t>
        </is>
      </c>
    </row>
    <row collapsed="false" customFormat="false" customHeight="false" hidden="false" ht="12.1" outlineLevel="0" r="66">
      <c r="A66" s="5" t="s">
        <f>=HYPERLINK("https://leilaoonline.net/lote/detalhe/136051", "067")</f>
      </c>
      <c r="B66" s="4" t="s">
        <f>=HYPERLINK("https://leilaoonline.net/lote/detalhe/136051", "TANQUE DE FIBRA DE 15.000 LITROS")</f>
      </c>
      <c r="C66" s="4" t="inlineStr">
        <is>
          <t>Não vendido</t>
        </is>
      </c>
      <c r="D66" s="4" t="inlineStr">
        <is>
          <t>14</t>
        </is>
      </c>
      <c r="E66" s="5" t="inlineStr">
        <is>
          <t>18.000,00</t>
        </is>
      </c>
      <c r="F66" s="4" t="inlineStr">
        <is>
          <t>500.00</t>
        </is>
      </c>
    </row>
    <row collapsed="false" customFormat="false" customHeight="false" hidden="false" ht="12.1" outlineLevel="0" r="67">
      <c r="A67" s="5" t="s">
        <f>=HYPERLINK("https://leilaoonline.net/lote/detalhe/136049", "068")</f>
      </c>
      <c r="B67" s="4" t="s">
        <f>=HYPERLINK("https://leilaoonline.net/lote/detalhe/136049", "TANQUE PULVERIZADOR JOHN BEAN; CAPACIDADE 2000L; C/ TANQUE DE FIBRA E PLATAFORMA TRASEIRA")</f>
      </c>
      <c r="C67" s="4" t="inlineStr">
        <is>
          <t>Não vendido</t>
        </is>
      </c>
      <c r="D67" s="4" t="inlineStr">
        <is>
          <t>0</t>
        </is>
      </c>
      <c r="E67" s="5" t="inlineStr">
        <is>
          <t>1.000,00</t>
        </is>
      </c>
      <c r="F67" s="4" t="inlineStr">
        <is>
          <t>150.00</t>
        </is>
      </c>
    </row>
    <row collapsed="false" customFormat="false" customHeight="false" hidden="false" ht="12.1" outlineLevel="0" r="68">
      <c r="A68" s="5" t="s">
        <f>=HYPERLINK("https://leilaoonline.net/lote/detalhe/136052", "069")</f>
      </c>
      <c r="B68" s="4" t="s">
        <f>=HYPERLINK("https://leilaoonline.net/lote/detalhe/136052", "ROÇADEIRA DE ARRASTO AVARÉ")</f>
      </c>
      <c r="C68" s="4" t="inlineStr">
        <is>
          <t>Não vendido</t>
        </is>
      </c>
      <c r="D68" s="4" t="inlineStr">
        <is>
          <t>32</t>
        </is>
      </c>
      <c r="E68" s="5" t="inlineStr">
        <is>
          <t>8.750,00</t>
        </is>
      </c>
      <c r="F68" s="4" t="inlineStr">
        <is>
          <t>250.00</t>
        </is>
      </c>
    </row>
    <row collapsed="false" customFormat="false" customHeight="false" hidden="false" ht="12.1" outlineLevel="0" r="69">
      <c r="A69" s="5" t="s">
        <f>=HYPERLINK("https://leilaoonline.net/lote/detalhe/136239", "070")</f>
      </c>
      <c r="B69" s="4" t="s">
        <f>=HYPERLINK("https://leilaoonline.net/lote/detalhe/136239", "veja o vídeo!! FORRAGEIRA NOGUEIRA ")</f>
      </c>
      <c r="C69" s="4" t="inlineStr">
        <is>
          <t>Vendido</t>
        </is>
      </c>
      <c r="D69" s="4" t="inlineStr">
        <is>
          <t>28</t>
        </is>
      </c>
      <c r="E69" s="5" t="inlineStr">
        <is>
          <t>8.000,00</t>
        </is>
      </c>
      <c r="F69" s="4" t="inlineStr">
        <is>
          <t>250.00</t>
        </is>
      </c>
    </row>
    <row collapsed="false" customFormat="false" customHeight="false" hidden="false" ht="12.1" outlineLevel="0" r="70">
      <c r="A70" s="5" t="s">
        <f>=HYPERLINK("https://leilaoonline.net/lote/detalhe/136065", "071")</f>
      </c>
      <c r="B70" s="4" t="s">
        <f>=HYPERLINK("https://leilaoonline.net/lote/detalhe/136065", "ADUBADEIRA TATU; 4 LINHAS")</f>
      </c>
      <c r="C70" s="4" t="inlineStr">
        <is>
          <t>Não vendido</t>
        </is>
      </c>
      <c r="D70" s="4" t="inlineStr">
        <is>
          <t>2</t>
        </is>
      </c>
      <c r="E70" s="5" t="inlineStr">
        <is>
          <t>1.150,00</t>
        </is>
      </c>
      <c r="F70" s="4" t="inlineStr">
        <is>
          <t>150.00</t>
        </is>
      </c>
    </row>
    <row collapsed="false" customFormat="false" customHeight="false" hidden="false" ht="12.1" outlineLevel="0" r="71">
      <c r="A71" s="5" t="s">
        <f>=HYPERLINK("https://leilaoonline.net/lote/detalhe/136054", "072")</f>
      </c>
      <c r="B71" s="4" t="s">
        <f>=HYPERLINK("https://leilaoonline.net/lote/detalhe/136054", "GRADE NIVELADORA 44 DISCOS; MANCAL A ÓLEO; MARCA PICCIN")</f>
      </c>
      <c r="C71" s="4" t="inlineStr">
        <is>
          <t>Não vendido</t>
        </is>
      </c>
      <c r="D71" s="4" t="inlineStr">
        <is>
          <t>21</t>
        </is>
      </c>
      <c r="E71" s="5" t="inlineStr">
        <is>
          <t>19.000,00</t>
        </is>
      </c>
      <c r="F71" s="4" t="inlineStr">
        <is>
          <t>500.00</t>
        </is>
      </c>
    </row>
    <row collapsed="false" customFormat="false" customHeight="false" hidden="false" ht="12.1" outlineLevel="0" r="72">
      <c r="A72" s="5" t="s">
        <f>=HYPERLINK("https://leilaoonline.net/lote/detalhe/136055", "073")</f>
      </c>
      <c r="B72" s="4" t="s">
        <f>=HYPERLINK("https://leilaoonline.net/lote/detalhe/136055", "ELEVADOR PARA CARRETA BIM DE 4 X 0.6 METROS")</f>
      </c>
      <c r="C72" s="4" t="inlineStr">
        <is>
          <t>Não vendido</t>
        </is>
      </c>
      <c r="D72" s="4" t="inlineStr">
        <is>
          <t>4</t>
        </is>
      </c>
      <c r="E72" s="5" t="inlineStr">
        <is>
          <t>1.750,00</t>
        </is>
      </c>
      <c r="F72" s="4" t="inlineStr">
        <is>
          <t>150.00</t>
        </is>
      </c>
    </row>
    <row collapsed="false" customFormat="false" customHeight="false" hidden="false" ht="12.1" outlineLevel="0" r="73">
      <c r="A73" s="5" t="s">
        <f>=HYPERLINK("https://leilaoonline.net/lote/detalhe/136242", "074")</f>
      </c>
      <c r="B73" s="4" t="s">
        <f>=HYPERLINK("https://leilaoonline.net/lote/detalhe/136242", "FORRAGEIRA JUMIL")</f>
      </c>
      <c r="C73" s="4" t="inlineStr">
        <is>
          <t>Não vendido</t>
        </is>
      </c>
      <c r="D73" s="4" t="inlineStr">
        <is>
          <t>9</t>
        </is>
      </c>
      <c r="E73" s="5" t="inlineStr">
        <is>
          <t>2.200,00</t>
        </is>
      </c>
      <c r="F73" s="4" t="inlineStr">
        <is>
          <t>150.00</t>
        </is>
      </c>
    </row>
    <row collapsed="false" customFormat="false" customHeight="false" hidden="false" ht="12.1" outlineLevel="0" r="74">
      <c r="A74" s="5" t="s">
        <f>=HYPERLINK("https://leilaoonline.net/lote/detalhe/136062", "075")</f>
      </c>
      <c r="B74" s="4" t="s">
        <f>=HYPERLINK("https://leilaoonline.net/lote/detalhe/136062", "3 TRITURADORES; 1 PICADEIRA NOGUEIRA MODELO 6200 + BENEFICIADOR DE ARROZ COM MOTOR ELÉTRICO MARCA NOGUEIRA")</f>
      </c>
      <c r="C74" s="4" t="inlineStr">
        <is>
          <t>Não vendido</t>
        </is>
      </c>
      <c r="D74" s="4" t="inlineStr">
        <is>
          <t>14</t>
        </is>
      </c>
      <c r="E74" s="5" t="inlineStr">
        <is>
          <t>2.950,00</t>
        </is>
      </c>
      <c r="F74" s="4" t="inlineStr">
        <is>
          <t>150.00</t>
        </is>
      </c>
    </row>
    <row collapsed="false" customFormat="false" customHeight="false" hidden="false" ht="12.1" outlineLevel="0" r="75">
      <c r="A75" s="5" t="s">
        <f>=HYPERLINK("https://leilaoonline.net/lote/detalhe/136059", "076")</f>
      </c>
      <c r="B75" s="4" t="s">
        <f>=HYPERLINK("https://leilaoonline.net/lote/detalhe/136059", "PICADEIRA DE CANA; COM ESTEIRA")</f>
      </c>
      <c r="C75" s="4" t="inlineStr">
        <is>
          <t>Não vendido</t>
        </is>
      </c>
      <c r="D75" s="4" t="inlineStr">
        <is>
          <t>3</t>
        </is>
      </c>
      <c r="E75" s="5" t="inlineStr">
        <is>
          <t>1.300,00</t>
        </is>
      </c>
      <c r="F75" s="4" t="inlineStr">
        <is>
          <t>150.00</t>
        </is>
      </c>
    </row>
    <row collapsed="false" customFormat="false" customHeight="false" hidden="false" ht="12.1" outlineLevel="0" r="76">
      <c r="A76" s="5" t="s">
        <f>=HYPERLINK("https://leilaoonline.net/lote/detalhe/136061", "077")</f>
      </c>
      <c r="B76" s="4" t="s">
        <f>=HYPERLINK("https://leilaoonline.net/lote/detalhe/136061", "CALCAREADEIRA DE 2 RODAS")</f>
      </c>
      <c r="C76" s="4" t="inlineStr">
        <is>
          <t>Não vendido</t>
        </is>
      </c>
      <c r="D76" s="4" t="inlineStr">
        <is>
          <t>0</t>
        </is>
      </c>
      <c r="E76" s="5" t="inlineStr">
        <is>
          <t>1.000,00</t>
        </is>
      </c>
      <c r="F76" s="4" t="inlineStr">
        <is>
          <t>150.00</t>
        </is>
      </c>
    </row>
    <row collapsed="false" customFormat="false" customHeight="false" hidden="false" ht="12.1" outlineLevel="0" r="77">
      <c r="A77" s="5" t="s">
        <f>=HYPERLINK("https://leilaoonline.net/lote/detalhe/136066", "078")</f>
      </c>
      <c r="B77" s="4" t="s">
        <f>=HYPERLINK("https://leilaoonline.net/lote/detalhe/136066", "ADUBADEIRA CALCAREADEIRA VICON")</f>
      </c>
      <c r="C77" s="4" t="inlineStr">
        <is>
          <t>Não vendido</t>
        </is>
      </c>
      <c r="D77" s="4" t="inlineStr">
        <is>
          <t>0</t>
        </is>
      </c>
      <c r="E77" s="5" t="inlineStr">
        <is>
          <t>1.000,00</t>
        </is>
      </c>
      <c r="F77" s="4" t="inlineStr">
        <is>
          <t>150.00</t>
        </is>
      </c>
    </row>
    <row collapsed="false" customFormat="false" customHeight="false" hidden="false" ht="12.1" outlineLevel="0" r="78">
      <c r="A78" s="5" t="s">
        <f>=HYPERLINK("https://leilaoonline.net/lote/detalhe/136057", "079")</f>
      </c>
      <c r="B78" s="4" t="s">
        <f>=HYPERLINK("https://leilaoonline.net/lote/detalhe/136057", "veja o vídeo!! GERADOR COMPAC 1200-B À GASOLINA - FUNCIONANDO")</f>
      </c>
      <c r="C78" s="4" t="inlineStr">
        <is>
          <t>Vendido</t>
        </is>
      </c>
      <c r="D78" s="4" t="inlineStr">
        <is>
          <t>10</t>
        </is>
      </c>
      <c r="E78" s="5" t="inlineStr">
        <is>
          <t>1.150,00</t>
        </is>
      </c>
      <c r="F78" s="4" t="inlineStr">
        <is>
          <t>100.00</t>
        </is>
      </c>
    </row>
    <row collapsed="false" customFormat="false" customHeight="false" hidden="false" ht="12.1" outlineLevel="0" r="79">
      <c r="A79" s="5" t="s">
        <f>=HYPERLINK("https://leilaoonline.net/lote/detalhe/136058", "080")</f>
      </c>
      <c r="B79" s="4" t="s">
        <f>=HYPERLINK("https://leilaoonline.net/lote/detalhe/136058", "veja o vídeo!! GERADOR PRAMAC S 5000 À GASOLINA - FUNCIONANDO")</f>
      </c>
      <c r="C79" s="4" t="inlineStr">
        <is>
          <t>Vendido</t>
        </is>
      </c>
      <c r="D79" s="4" t="inlineStr">
        <is>
          <t>9</t>
        </is>
      </c>
      <c r="E79" s="5" t="inlineStr">
        <is>
          <t>1.700,00</t>
        </is>
      </c>
      <c r="F79" s="4" t="inlineStr">
        <is>
          <t>150.00</t>
        </is>
      </c>
    </row>
    <row collapsed="false" customFormat="false" customHeight="false" hidden="false" ht="12.1" outlineLevel="0" r="80">
      <c r="A80" s="5" t="s">
        <f>=HYPERLINK("https://leilaoonline.net/lote/detalhe/136056", "081")</f>
      </c>
      <c r="B80" s="4" t="s">
        <f>=HYPERLINK("https://leilaoonline.net/lote/detalhe/136056", "PLAINA LIMADORA")</f>
      </c>
      <c r="C80" s="4" t="inlineStr">
        <is>
          <t>Não vendido</t>
        </is>
      </c>
      <c r="D80" s="4" t="inlineStr">
        <is>
          <t>4</t>
        </is>
      </c>
      <c r="E80" s="5" t="inlineStr">
        <is>
          <t>2.350,00</t>
        </is>
      </c>
      <c r="F80" s="4" t="inlineStr">
        <is>
          <t>150.00</t>
        </is>
      </c>
    </row>
    <row collapsed="false" customFormat="false" customHeight="false" hidden="false" ht="12.1" outlineLevel="0" r="81">
      <c r="A81" s="5" t="s">
        <f>=HYPERLINK("https://leilaoonline.net/lote/detalhe/136060", "082")</f>
      </c>
      <c r="B81" s="4" t="s">
        <f>=HYPERLINK("https://leilaoonline.net/lote/detalhe/136060", "GAIOLA BOIADEIRA; PARA F1000")</f>
      </c>
      <c r="C81" s="4" t="inlineStr">
        <is>
          <t>Não vendido</t>
        </is>
      </c>
      <c r="D81" s="4" t="inlineStr">
        <is>
          <t>1</t>
        </is>
      </c>
      <c r="E81" s="5" t="inlineStr">
        <is>
          <t>1.000,00</t>
        </is>
      </c>
      <c r="F81" s="4" t="inlineStr">
        <is>
          <t>150.00</t>
        </is>
      </c>
    </row>
    <row collapsed="false" customFormat="false" customHeight="false" hidden="false" ht="12.1" outlineLevel="0" r="82">
      <c r="A82" s="5" t="s">
        <f>=HYPERLINK("https://leilaoonline.net/lote/detalhe/136063", "083")</f>
      </c>
      <c r="B82" s="4" t="s">
        <f>=HYPERLINK("https://leilaoonline.net/lote/detalhe/136063", "PLANTADEIRA DE PLANTIO DIRETO MARCA SLC 4; LINHAS MODELO 708 + CAIXA DE COMPONENTES")</f>
      </c>
      <c r="C82" s="4" t="inlineStr">
        <is>
          <t>Não vendido</t>
        </is>
      </c>
      <c r="D82" s="4" t="inlineStr">
        <is>
          <t>0</t>
        </is>
      </c>
      <c r="E82" s="5" t="inlineStr">
        <is>
          <t>1.000,00</t>
        </is>
      </c>
      <c r="F82" s="4" t="inlineStr">
        <is>
          <t>150.00</t>
        </is>
      </c>
    </row>
    <row collapsed="false" customFormat="false" customHeight="false" hidden="false" ht="12.1" outlineLevel="0" r="83">
      <c r="A83" s="5" t="s">
        <f>=HYPERLINK("https://leilaoonline.net/lote/detalhe/136064", "084")</f>
      </c>
      <c r="B83" s="4" t="s">
        <f>=HYPERLINK("https://leilaoonline.net/lote/detalhe/136064", "TANQUE PULVERIZADOR 2000L EQUIPADO COM BOMBA; MARCA HORIZON; TANQUE DE POLIETILENO")</f>
      </c>
      <c r="C83" s="4" t="inlineStr">
        <is>
          <t>Não vendido</t>
        </is>
      </c>
      <c r="D83" s="4" t="inlineStr">
        <is>
          <t>0</t>
        </is>
      </c>
      <c r="E83" s="5" t="inlineStr">
        <is>
          <t>1.000,00</t>
        </is>
      </c>
      <c r="F83" s="4" t="inlineStr">
        <is>
          <t>150.00</t>
        </is>
      </c>
    </row>
    <row collapsed="false" customFormat="false" customHeight="false" hidden="false" ht="12.1" outlineLevel="0" r="84">
      <c r="A84" s="5" t="s">
        <f>=HYPERLINK("https://leilaoonline.net/lote/detalhe/136068", "085")</f>
      </c>
      <c r="B84" s="4" t="s">
        <f>=HYPERLINK("https://leilaoonline.net/lote/detalhe/136068", "FURADEIRA DE BANCADA")</f>
      </c>
      <c r="C84" s="4" t="inlineStr">
        <is>
          <t>Não vendido</t>
        </is>
      </c>
      <c r="D84" s="4" t="inlineStr">
        <is>
          <t>2</t>
        </is>
      </c>
      <c r="E84" s="5" t="inlineStr">
        <is>
          <t>1.450,00</t>
        </is>
      </c>
      <c r="F84" s="4" t="inlineStr">
        <is>
          <t>150.00</t>
        </is>
      </c>
    </row>
    <row collapsed="false" customFormat="false" customHeight="false" hidden="false" ht="12.1" outlineLevel="0" r="85">
      <c r="A85" s="5" t="s">
        <f>=HYPERLINK("https://leilaoonline.net/lote/detalhe/136070", "086")</f>
      </c>
      <c r="B85" s="4" t="s">
        <f>=HYPERLINK("https://leilaoonline.net/lote/detalhe/136070", "GRADE NIVELADORA ARTICULADA DE 28 DISCOS DE 16''; MARCA PICCIN")</f>
      </c>
      <c r="C85" s="4" t="inlineStr">
        <is>
          <t>Não vendido</t>
        </is>
      </c>
      <c r="D85" s="4" t="inlineStr">
        <is>
          <t>14</t>
        </is>
      </c>
      <c r="E85" s="5" t="inlineStr">
        <is>
          <t>2.950,00</t>
        </is>
      </c>
      <c r="F85" s="4" t="inlineStr">
        <is>
          <t>150.00</t>
        </is>
      </c>
    </row>
    <row collapsed="false" customFormat="false" customHeight="false" hidden="false" ht="12.1" outlineLevel="0" r="86">
      <c r="A86" s="5" t="s">
        <f>=HYPERLINK("https://leilaoonline.net/lote/detalhe/136069", "087")</f>
      </c>
      <c r="B86" s="4" t="s">
        <f>=HYPERLINK("https://leilaoonline.net/lote/detalhe/136069", "CABINE COM BANCOS (CAMINHÃO VOLKS 12 140)")</f>
      </c>
      <c r="C86" s="4" t="inlineStr">
        <is>
          <t>Não vendido</t>
        </is>
      </c>
      <c r="D86" s="4" t="inlineStr">
        <is>
          <t>2</t>
        </is>
      </c>
      <c r="E86" s="5" t="inlineStr">
        <is>
          <t>3.250,00</t>
        </is>
      </c>
      <c r="F86" s="4" t="inlineStr">
        <is>
          <t>250.00</t>
        </is>
      </c>
    </row>
    <row collapsed="false" customFormat="false" customHeight="false" hidden="false" ht="12.1" outlineLevel="0" r="87">
      <c r="A87" s="5" t="s">
        <f>=HYPERLINK("https://leilaoonline.net/lote/detalhe/136067", "088")</f>
      </c>
      <c r="B87" s="4" t="s">
        <f>=HYPERLINK("https://leilaoonline.net/lote/detalhe/136067", "LOTE COM 17 UNIDADES DE FERRAMENTAS; MARCA BELZER (NOVAS)")</f>
      </c>
      <c r="C87" s="4" t="inlineStr">
        <is>
          <t>Não vendido</t>
        </is>
      </c>
      <c r="D87" s="4" t="inlineStr">
        <is>
          <t>0</t>
        </is>
      </c>
      <c r="E87" s="5" t="inlineStr">
        <is>
          <t>1.000,00</t>
        </is>
      </c>
      <c r="F87" s="4" t="inlineStr">
        <is>
          <t>150.00</t>
        </is>
      </c>
    </row>
    <row collapsed="false" customFormat="false" customHeight="false" hidden="false" ht="12.1" outlineLevel="0" r="88">
      <c r="A88" s="5" t="s">
        <f>=HYPERLINK("https://leilaoonline.net/lote/detalhe/136073", "089")</f>
      </c>
      <c r="B88" s="4" t="s">
        <f>=HYPERLINK("https://leilaoonline.net/lote/detalhe/136073", "BROCA PARA CONCRETO; BOSCH SPEED X; SDS MAX; MEDIDAS 35X800X920MM (NOVA)")</f>
      </c>
      <c r="C88" s="4" t="inlineStr">
        <is>
          <t>Não vendido</t>
        </is>
      </c>
      <c r="D88" s="4" t="inlineStr">
        <is>
          <t>5</t>
        </is>
      </c>
      <c r="E88" s="5" t="inlineStr">
        <is>
          <t>300,00</t>
        </is>
      </c>
      <c r="F88" s="4" t="inlineStr">
        <is>
          <t>50.00</t>
        </is>
      </c>
    </row>
    <row collapsed="false" customFormat="false" customHeight="false" hidden="false" ht="12.1" outlineLevel="0" r="89">
      <c r="A89" s="5" t="s">
        <f>=HYPERLINK("https://leilaoonline.net/lote/detalhe/136071", "090")</f>
      </c>
      <c r="B89" s="4" t="s">
        <f>=HYPERLINK("https://leilaoonline.net/lote/detalhe/136071", "JETBOOD 5 LUGARES, ANO 2013 ")</f>
      </c>
      <c r="C89" s="4" t="inlineStr">
        <is>
          <t>Não vendido</t>
        </is>
      </c>
      <c r="D89" s="4" t="inlineStr">
        <is>
          <t>12</t>
        </is>
      </c>
      <c r="E89" s="5" t="inlineStr">
        <is>
          <t>30.000,00</t>
        </is>
      </c>
      <c r="F89" s="4" t="inlineStr">
        <is>
          <t>2500.00</t>
        </is>
      </c>
    </row>
    <row collapsed="false" customFormat="false" customHeight="false" hidden="false" ht="12.1" outlineLevel="0" r="90">
      <c r="A90" s="5" t="s">
        <f>=HYPERLINK("https://leilaoonline.net/lote/detalhe/136072", "091")</f>
      </c>
      <c r="B90" s="4" t="s">
        <f>=HYPERLINK("https://leilaoonline.net/lote/detalhe/136072", "SERRA DE FITA VERTICAL INDUSTRIAL")</f>
      </c>
      <c r="C90" s="4" t="inlineStr">
        <is>
          <t>Não vendido</t>
        </is>
      </c>
      <c r="D90" s="4" t="inlineStr">
        <is>
          <t>2</t>
        </is>
      </c>
      <c r="E90" s="5" t="inlineStr">
        <is>
          <t>1.750,00</t>
        </is>
      </c>
      <c r="F90" s="4" t="inlineStr">
        <is>
          <t>250.00</t>
        </is>
      </c>
    </row>
    <row collapsed="false" customFormat="false" customHeight="false" hidden="false" ht="12.1" outlineLevel="0" r="91">
      <c r="A91" s="5" t="s">
        <f>=HYPERLINK("https://leilaoonline.net/lote/detalhe/136243", "092")</f>
      </c>
      <c r="B91" s="4" t="s">
        <f>=HYPERLINK("https://leilaoonline.net/lote/detalhe/136243", "FORRAGEIRA NOGUEIRA")</f>
      </c>
      <c r="C91" s="4" t="inlineStr">
        <is>
          <t>Não vendido</t>
        </is>
      </c>
      <c r="D91" s="4" t="inlineStr">
        <is>
          <t>0</t>
        </is>
      </c>
      <c r="E91" s="5" t="inlineStr">
        <is>
          <t>1.000,00</t>
        </is>
      </c>
      <c r="F91" s="4" t="inlineStr">
        <is>
          <t>150.00</t>
        </is>
      </c>
    </row>
    <row collapsed="false" customFormat="false" customHeight="false" hidden="false" ht="12.1" outlineLevel="0" r="92">
      <c r="A92" s="5" t="s">
        <f>=HYPERLINK("https://leilaoonline.net/lote/detalhe/136074", "093")</f>
      </c>
      <c r="B92" s="4" t="s">
        <f>=HYPERLINK("https://leilaoonline.net/lote/detalhe/136074", "BRITADOR DE MANDÍBULA 50/30")</f>
      </c>
      <c r="C92" s="4" t="inlineStr">
        <is>
          <t>Não vendido</t>
        </is>
      </c>
      <c r="D92" s="4" t="inlineStr">
        <is>
          <t>4</t>
        </is>
      </c>
      <c r="E92" s="5" t="inlineStr">
        <is>
          <t>16.250,00</t>
        </is>
      </c>
      <c r="F92" s="4" t="inlineStr">
        <is>
          <t>1250.00</t>
        </is>
      </c>
    </row>
    <row collapsed="false" customFormat="false" customHeight="false" hidden="false" ht="12.1" outlineLevel="0" r="93">
      <c r="A93" s="5" t="s">
        <f>=HYPERLINK("https://leilaoonline.net/lote/detalhe/136075", "094")</f>
      </c>
      <c r="B93" s="4" t="s">
        <f>=HYPERLINK("https://leilaoonline.net/lote/detalhe/136075", "SULCADOR ADUBADOR; MARCA ROSSETI; C/ 2 ADUBADEIRAS E 2 SULCADORES PARA CANA")</f>
      </c>
      <c r="C93" s="4" t="inlineStr">
        <is>
          <t>Não vendido</t>
        </is>
      </c>
      <c r="D93" s="4" t="inlineStr">
        <is>
          <t>0</t>
        </is>
      </c>
      <c r="E93" s="5" t="inlineStr">
        <is>
          <t>1.000,00</t>
        </is>
      </c>
      <c r="F93" s="4" t="inlineStr">
        <is>
          <t>250.00</t>
        </is>
      </c>
    </row>
    <row collapsed="false" customFormat="false" customHeight="false" hidden="false" ht="12.1" outlineLevel="0" r="94">
      <c r="A94" s="5" t="s">
        <f>=HYPERLINK("https://leilaoonline.net/lote/detalhe/136076", "095")</f>
      </c>
      <c r="B94" s="4" t="s">
        <f>=HYPERLINK("https://leilaoonline.net/lote/detalhe/136076", "APLICADOR DE ADUBO E CALCÁRIO DE 4 LINHAS; MARCA KAMAQ + PULVERIZADOR 400L; MARCA CIMABER; EQUIPADO COM BOMBA")</f>
      </c>
      <c r="C94" s="4" t="inlineStr">
        <is>
          <t>Não vendido</t>
        </is>
      </c>
      <c r="D94" s="4" t="inlineStr">
        <is>
          <t>0</t>
        </is>
      </c>
      <c r="E94" s="5" t="inlineStr">
        <is>
          <t>1.000,00</t>
        </is>
      </c>
      <c r="F94" s="4" t="inlineStr">
        <is>
          <t>150.00</t>
        </is>
      </c>
    </row>
    <row collapsed="false" customFormat="false" customHeight="false" hidden="false" ht="12.1" outlineLevel="0" r="95">
      <c r="A95" s="5" t="s">
        <f>=HYPERLINK("https://leilaoonline.net/lote/detalhe/136077", "096")</f>
      </c>
      <c r="B95" s="4" t="s">
        <f>=HYPERLINK("https://leilaoonline.net/lote/detalhe/136077", "ADUBADEIRA CALCAREADEIRA; MARCA VICON; MODELO DS1350; DISTRIBUIÇÃO DISCO DUPLO P/ REFORMA")</f>
      </c>
      <c r="C95" s="4" t="inlineStr">
        <is>
          <t>Não vendido</t>
        </is>
      </c>
      <c r="D95" s="4" t="inlineStr">
        <is>
          <t>0</t>
        </is>
      </c>
      <c r="E95" s="5" t="inlineStr">
        <is>
          <t>1.000,00</t>
        </is>
      </c>
      <c r="F95" s="4" t="inlineStr">
        <is>
          <t>150.00</t>
        </is>
      </c>
    </row>
    <row collapsed="false" customFormat="false" customHeight="false" hidden="false" ht="12.1" outlineLevel="0" r="96">
      <c r="A96" s="5" t="s">
        <f>=HYPERLINK("https://leilaoonline.net/lote/detalhe/136078", "097")</f>
      </c>
      <c r="B96" s="4" t="s">
        <f>=HYPERLINK("https://leilaoonline.net/lote/detalhe/136078", "CABINE MARCA DMB + CABKIT MARCA MATÃO")</f>
      </c>
      <c r="C96" s="4" t="inlineStr">
        <is>
          <t>Não vendido</t>
        </is>
      </c>
      <c r="D96" s="4" t="inlineStr">
        <is>
          <t>0</t>
        </is>
      </c>
      <c r="E96" s="5" t="inlineStr">
        <is>
          <t>1.000,00</t>
        </is>
      </c>
      <c r="F96" s="4" t="inlineStr">
        <is>
          <t>150.00</t>
        </is>
      </c>
    </row>
    <row collapsed="false" customFormat="false" customHeight="false" hidden="false" ht="12.1" outlineLevel="0" r="97">
      <c r="A97" s="5" t="s">
        <f>=HYPERLINK("https://leilaoonline.net/lote/detalhe/136079", "098")</f>
      </c>
      <c r="B97" s="4" t="s">
        <f>=HYPERLINK("https://leilaoonline.net/lote/detalhe/136079", "9 PLANTADEIRAS MANUAIS + PULVERIZADOR HATSUTA 400L SEM BOMBA + TANQUE PULVERIZADOR CITROMAQ COM BOMBA DE 4000L SEM RODA")</f>
      </c>
      <c r="C97" s="4" t="inlineStr">
        <is>
          <t>Não vendido</t>
        </is>
      </c>
      <c r="D97" s="4" t="inlineStr">
        <is>
          <t>0</t>
        </is>
      </c>
      <c r="E97" s="5" t="inlineStr">
        <is>
          <t>1.000,00</t>
        </is>
      </c>
      <c r="F97" s="4" t="inlineStr">
        <is>
          <t>150.00</t>
        </is>
      </c>
    </row>
    <row collapsed="false" customFormat="false" customHeight="false" hidden="false" ht="12.1" outlineLevel="0" r="98">
      <c r="A98" s="5" t="s">
        <f>=HYPERLINK("https://leilaoonline.net/lote/detalhe/136080", "099")</f>
      </c>
      <c r="B98" s="4" t="s">
        <f>=HYPERLINK("https://leilaoonline.net/lote/detalhe/136080", "3 CHASSIS DE CARRETA COM RODA SENDO 1 DELES COM TORRE")</f>
      </c>
      <c r="C98" s="4" t="inlineStr">
        <is>
          <t>Não vendido</t>
        </is>
      </c>
      <c r="D98" s="4" t="inlineStr">
        <is>
          <t>2</t>
        </is>
      </c>
      <c r="E98" s="5" t="inlineStr">
        <is>
          <t>1.150,00</t>
        </is>
      </c>
      <c r="F98" s="4" t="inlineStr">
        <is>
          <t>150.00</t>
        </is>
      </c>
    </row>
    <row collapsed="false" customFormat="false" customHeight="false" hidden="false" ht="12.1" outlineLevel="0" r="99">
      <c r="A99" s="5" t="s">
        <f>=HYPERLINK("https://leilaoonline.net/lote/detalhe/136292", "100")</f>
      </c>
      <c r="B99" s="4" t="s">
        <f>=HYPERLINK("https://leilaoonline.net/lote/detalhe/136292", "CATA CAPIM")</f>
      </c>
      <c r="C99" s="4" t="inlineStr">
        <is>
          <t>Não vendido</t>
        </is>
      </c>
      <c r="D99" s="4" t="inlineStr">
        <is>
          <t>0</t>
        </is>
      </c>
      <c r="E99" s="5" t="inlineStr">
        <is>
          <t>1.000,00</t>
        </is>
      </c>
      <c r="F99" s="4" t="inlineStr">
        <is>
          <t>250.00</t>
        </is>
      </c>
    </row>
    <row collapsed="false" customFormat="false" customHeight="false" hidden="false" ht="12.1" outlineLevel="0" r="100">
      <c r="A100" s="5" t="s">
        <f>=HYPERLINK("https://leilaoonline.net/lote/detalhe/136081", "101")</f>
      </c>
      <c r="B100" s="4" t="s">
        <f>=HYPERLINK("https://leilaoonline.net/lote/detalhe/136081", "SUBSOLADOR 9 HASTES DE CONTROLE REMOTO")</f>
      </c>
      <c r="C100" s="4" t="inlineStr">
        <is>
          <t>Não vendido</t>
        </is>
      </c>
      <c r="D100" s="4" t="inlineStr">
        <is>
          <t>6</t>
        </is>
      </c>
      <c r="E100" s="5" t="inlineStr">
        <is>
          <t>4.500,00</t>
        </is>
      </c>
      <c r="F100" s="4" t="inlineStr">
        <is>
          <t>500.00</t>
        </is>
      </c>
    </row>
    <row collapsed="false" customFormat="false" customHeight="false" hidden="false" ht="12.1" outlineLevel="0" r="101">
      <c r="A101" s="5" t="s">
        <f>=HYPERLINK("https://leilaoonline.net/lote/detalhe/136083", "102")</f>
      </c>
      <c r="B101" s="4" t="s">
        <f>=HYPERLINK("https://leilaoonline.net/lote/detalhe/136083", "4 PNEUS (MEDIDA 600-65-28)")</f>
      </c>
      <c r="C101" s="4" t="inlineStr">
        <is>
          <t>Não vendido</t>
        </is>
      </c>
      <c r="D101" s="4" t="inlineStr">
        <is>
          <t>0</t>
        </is>
      </c>
      <c r="E101" s="5" t="inlineStr">
        <is>
          <t>1.000,00</t>
        </is>
      </c>
      <c r="F101" s="4" t="inlineStr">
        <is>
          <t>250.00</t>
        </is>
      </c>
    </row>
    <row collapsed="false" customFormat="false" customHeight="false" hidden="false" ht="12.1" outlineLevel="0" r="102">
      <c r="A102" s="5" t="s">
        <f>=HYPERLINK("https://leilaoonline.net/lote/detalhe/136084", "103")</f>
      </c>
      <c r="B102" s="4" t="s">
        <f>=HYPERLINK("https://leilaoonline.net/lote/detalhe/136084", "2 PNEUS (MEDIDA 24-5-32)")</f>
      </c>
      <c r="C102" s="4" t="inlineStr">
        <is>
          <t>Não vendido</t>
        </is>
      </c>
      <c r="D102" s="4" t="inlineStr">
        <is>
          <t>2</t>
        </is>
      </c>
      <c r="E102" s="5" t="inlineStr">
        <is>
          <t>2.000,00</t>
        </is>
      </c>
      <c r="F102" s="4" t="inlineStr">
        <is>
          <t>250.00</t>
        </is>
      </c>
    </row>
    <row collapsed="false" customFormat="false" customHeight="false" hidden="false" ht="12.1" outlineLevel="0" r="103">
      <c r="A103" s="5" t="s">
        <f>=HYPERLINK("https://leilaoonline.net/lote/detalhe/136293", "104")</f>
      </c>
      <c r="B103" s="4" t="s">
        <f>=HYPERLINK("https://leilaoonline.net/lote/detalhe/136293", "7 UNIDADES DE PNEUS 215-17.5")</f>
      </c>
      <c r="C103" s="4" t="inlineStr">
        <is>
          <t>Não vendido</t>
        </is>
      </c>
      <c r="D103" s="4" t="inlineStr">
        <is>
          <t>0</t>
        </is>
      </c>
      <c r="E103" s="5" t="inlineStr">
        <is>
          <t>500,00</t>
        </is>
      </c>
      <c r="F103" s="4" t="inlineStr">
        <is>
          <t>100.00</t>
        </is>
      </c>
    </row>
    <row collapsed="false" customFormat="false" customHeight="false" hidden="false" ht="12.1" outlineLevel="0" r="104">
      <c r="A104" s="5" t="s">
        <f>=HYPERLINK("https://leilaoonline.net/lote/detalhe/136294", "105")</f>
      </c>
      <c r="B104" s="4" t="s">
        <f>=HYPERLINK("https://leilaoonline.net/lote/detalhe/136294", "11 UNIDADES DE CAIXA DE MARCHA; DIVERSAS; LINHA LEVE")</f>
      </c>
      <c r="C104" s="4" t="inlineStr">
        <is>
          <t>Não vendido</t>
        </is>
      </c>
      <c r="D104" s="4" t="inlineStr">
        <is>
          <t>0</t>
        </is>
      </c>
      <c r="E104" s="5" t="inlineStr">
        <is>
          <t>1.000,00</t>
        </is>
      </c>
      <c r="F104" s="4" t="inlineStr">
        <is>
          <t>150.00</t>
        </is>
      </c>
    </row>
    <row collapsed="false" customFormat="false" customHeight="false" hidden="false" ht="12.1" outlineLevel="0" r="105">
      <c r="A105" s="5" t="s">
        <f>=HYPERLINK("https://leilaoonline.net/lote/detalhe/136295", "106")</f>
      </c>
      <c r="B105" s="4" t="s">
        <f>=HYPERLINK("https://leilaoonline.net/lote/detalhe/136295", "41 UNIDADES DE TANQUE DE COMBUSTIVEL; DIVERSOS; LINHA LEVE")</f>
      </c>
      <c r="C105" s="4" t="inlineStr">
        <is>
          <t>Não vendido</t>
        </is>
      </c>
      <c r="D105" s="4" t="inlineStr">
        <is>
          <t>0</t>
        </is>
      </c>
      <c r="E105" s="5" t="inlineStr">
        <is>
          <t>500,00</t>
        </is>
      </c>
      <c r="F105" s="4" t="inlineStr">
        <is>
          <t>150.00</t>
        </is>
      </c>
    </row>
    <row collapsed="false" customFormat="false" customHeight="false" hidden="false" ht="12.1" outlineLevel="0" r="106">
      <c r="A106" s="5" t="s">
        <f>=HYPERLINK("https://leilaoonline.net/lote/detalhe/136082", "107")</f>
      </c>
      <c r="B106" s="4" t="s">
        <f>=HYPERLINK("https://leilaoonline.net/lote/detalhe/136082", "CONCHA DE HIDRAULICO PARA TRATOR")</f>
      </c>
      <c r="C106" s="4" t="inlineStr">
        <is>
          <t>Não vendido</t>
        </is>
      </c>
      <c r="D106" s="4" t="inlineStr">
        <is>
          <t>0</t>
        </is>
      </c>
      <c r="E106" s="5" t="inlineStr">
        <is>
          <t>1.000,00</t>
        </is>
      </c>
      <c r="F106" s="4" t="inlineStr">
        <is>
          <t>150.00</t>
        </is>
      </c>
    </row>
    <row collapsed="false" customFormat="false" customHeight="false" hidden="false" ht="12.1" outlineLevel="0" r="107">
      <c r="A107" s="5" t="s">
        <f>=HYPERLINK("https://leilaoonline.net/lote/detalhe/137083", "108")</f>
      </c>
      <c r="B107" s="4" t="s">
        <f>=HYPERLINK("https://leilaoonline.net/lote/detalhe/137083", "GRADE ARADORA; 14 DISCOS")</f>
      </c>
      <c r="C107" s="4" t="inlineStr">
        <is>
          <t>Não vendido</t>
        </is>
      </c>
      <c r="D107" s="4" t="inlineStr">
        <is>
          <t>20</t>
        </is>
      </c>
      <c r="E107" s="5" t="inlineStr">
        <is>
          <t>5.750,00</t>
        </is>
      </c>
      <c r="F107" s="4" t="inlineStr">
        <is>
          <t>250.00</t>
        </is>
      </c>
    </row>
    <row collapsed="false" customFormat="false" customHeight="false" hidden="false" ht="12.1" outlineLevel="0" r="108">
      <c r="A108" s="5" t="s">
        <f>=HYPERLINK("https://leilaoonline.net/lote/detalhe/136432", "109")</f>
      </c>
      <c r="B108" s="4" t="s">
        <f>=HYPERLINK("https://leilaoonline.net/lote/detalhe/136432", "ROÇADEIRA COM 1,40M DE CORTE")</f>
      </c>
      <c r="C108" s="4" t="inlineStr">
        <is>
          <t>Vendido</t>
        </is>
      </c>
      <c r="D108" s="4" t="inlineStr">
        <is>
          <t>20</t>
        </is>
      </c>
      <c r="E108" s="5" t="inlineStr">
        <is>
          <t>3.850,00</t>
        </is>
      </c>
      <c r="F108" s="4" t="inlineStr">
        <is>
          <t>150.00</t>
        </is>
      </c>
    </row>
    <row collapsed="false" customFormat="false" customHeight="false" hidden="false" ht="12.1" outlineLevel="0" r="109">
      <c r="A109" s="5" t="s">
        <f>=HYPERLINK("https://leilaoonline.net/lote/detalhe/136085", "111")</f>
      </c>
      <c r="B109" s="4" t="s">
        <f>=HYPERLINK("https://leilaoonline.net/lote/detalhe/136085", "CONTAINER MARÍTIMO DE 6 METROS")</f>
      </c>
      <c r="C109" s="4" t="inlineStr">
        <is>
          <t>Não vendido</t>
        </is>
      </c>
      <c r="D109" s="4" t="inlineStr">
        <is>
          <t>15</t>
        </is>
      </c>
      <c r="E109" s="5" t="inlineStr">
        <is>
          <t>6.250,00</t>
        </is>
      </c>
      <c r="F109" s="4" t="inlineStr">
        <is>
          <t>250.00</t>
        </is>
      </c>
    </row>
    <row collapsed="false" customFormat="false" customHeight="false" hidden="false" ht="12.1" outlineLevel="0" r="110">
      <c r="A110" s="5" t="s">
        <f>=HYPERLINK("https://leilaoonline.net/lote/detalhe/136086", "117")</f>
      </c>
      <c r="B110" s="4" t="s">
        <f>=HYPERLINK("https://leilaoonline.net/lote/detalhe/136086", "ROÇADEIRA KAMAQ DE 3.1 METROS; TRANSMISSÃO DE CARDAN")</f>
      </c>
      <c r="C110" s="4" t="inlineStr">
        <is>
          <t>Vendido</t>
        </is>
      </c>
      <c r="D110" s="4" t="inlineStr">
        <is>
          <t>2</t>
        </is>
      </c>
      <c r="E110" s="5" t="inlineStr">
        <is>
          <t>1.250,00</t>
        </is>
      </c>
      <c r="F110" s="4" t="inlineStr">
        <is>
          <t>250.00</t>
        </is>
      </c>
    </row>
    <row collapsed="false" customFormat="false" customHeight="false" hidden="false" ht="12.1" outlineLevel="0" r="111">
      <c r="A111" s="5" t="s">
        <f>=HYPERLINK("https://leilaoonline.net/lote/detalhe/136087", "118")</f>
      </c>
      <c r="B111" s="4" t="s">
        <f>=HYPERLINK("https://leilaoonline.net/lote/detalhe/136087", "CONCHA PARA CARREGADEIRA; DE 1.8 METROS DE LARGURA")</f>
      </c>
      <c r="C111" s="4" t="inlineStr">
        <is>
          <t>Não vendido</t>
        </is>
      </c>
      <c r="D111" s="4" t="inlineStr">
        <is>
          <t>0</t>
        </is>
      </c>
      <c r="E111" s="5" t="inlineStr">
        <is>
          <t>1.000,00</t>
        </is>
      </c>
      <c r="F111" s="4" t="inlineStr">
        <is>
          <t>150.00</t>
        </is>
      </c>
    </row>
    <row collapsed="false" customFormat="false" customHeight="false" hidden="false" ht="12.1" outlineLevel="0" r="112">
      <c r="A112" s="5" t="s">
        <f>=HYPERLINK("https://leilaoonline.net/lote/detalhe/136091", "119")</f>
      </c>
      <c r="B112" s="4" t="s">
        <f>=HYPERLINK("https://leilaoonline.net/lote/detalhe/136091", "CAPACETE REEVU 363 TECHNOLOGY")</f>
      </c>
      <c r="C112" s="4" t="inlineStr">
        <is>
          <t>Não vendido</t>
        </is>
      </c>
      <c r="D112" s="4" t="inlineStr">
        <is>
          <t>2</t>
        </is>
      </c>
      <c r="E112" s="5" t="inlineStr">
        <is>
          <t>150,00</t>
        </is>
      </c>
      <c r="F112" s="4" t="inlineStr">
        <is>
          <t>50.00</t>
        </is>
      </c>
    </row>
    <row collapsed="false" customFormat="false" customHeight="false" hidden="false" ht="12.1" outlineLevel="0" r="113">
      <c r="A113" s="5" t="s">
        <f>=HYPERLINK("https://leilaoonline.net/lote/detalhe/136088", "120")</f>
      </c>
      <c r="B113" s="4" t="s">
        <f>=HYPERLINK("https://leilaoonline.net/lote/detalhe/136088", "RACK FURAKAWA RACK ABERTO ENTERPRISE 45U")</f>
      </c>
      <c r="C113" s="4" t="inlineStr">
        <is>
          <t>Não vendido</t>
        </is>
      </c>
      <c r="D113" s="4" t="inlineStr">
        <is>
          <t>0</t>
        </is>
      </c>
      <c r="E113" s="5" t="inlineStr">
        <is>
          <t>100,00</t>
        </is>
      </c>
      <c r="F113" s="4" t="inlineStr">
        <is>
          <t>50.00</t>
        </is>
      </c>
    </row>
    <row collapsed="false" customFormat="false" customHeight="false" hidden="false" ht="12.1" outlineLevel="0" r="114">
      <c r="A114" s="5" t="s">
        <f>=HYPERLINK("https://leilaoonline.net/lote/detalhe/136089", "121")</f>
      </c>
      <c r="B114" s="4" t="s">
        <f>=HYPERLINK("https://leilaoonline.net/lote/detalhe/136089", "AR CONDICIONADO DE JANELA 18.000 BTUS; MARCA SPRINGER; QUENTE E FRIO")</f>
      </c>
      <c r="C114" s="4" t="inlineStr">
        <is>
          <t>Não vendido</t>
        </is>
      </c>
      <c r="D114" s="4" t="inlineStr">
        <is>
          <t>0</t>
        </is>
      </c>
      <c r="E114" s="5" t="inlineStr">
        <is>
          <t>100,00</t>
        </is>
      </c>
      <c r="F114" s="4" t="inlineStr">
        <is>
          <t>500.00</t>
        </is>
      </c>
    </row>
    <row collapsed="false" customFormat="false" customHeight="false" hidden="false" ht="12.1" outlineLevel="0" r="115">
      <c r="A115" s="5" t="s">
        <f>=HYPERLINK("https://leilaoonline.net/lote/detalhe/136090", "1057")</f>
      </c>
      <c r="B115" s="4" t="s">
        <f>=HYPERLINK("https://leilaoonline.net/lote/detalhe/136090", "LOTE 08 - CARRETA REBOQUE 4 PNEUS COM 2 BANHEIROS QUÍMICOS MÓVEIS MASCULINO E FEMININO; C/ ÁRMARIO DE FERRO E CAIXA D'ÁGUA INÓX")</f>
      </c>
      <c r="C115" s="4" t="inlineStr">
        <is>
          <t>Não vendido</t>
        </is>
      </c>
      <c r="D115" s="4" t="inlineStr">
        <is>
          <t>3</t>
        </is>
      </c>
      <c r="E115" s="5" t="inlineStr">
        <is>
          <t>1.500,00</t>
        </is>
      </c>
      <c r="F115" s="4" t="inlineStr">
        <is>
          <t>250.00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2026-09-03T05:12:10.00Z</dcterms:created>
  <dc:creator>Tellks Tecnologia</dc:creator>
  <cp:revision>0</cp:revision>
</cp:coreProperties>
</file>