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4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DIVERSIDADES: MÁQUINAS, EQUIPAMENTOS E MUITO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21/07/2022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=HYPERLINK("https://leilaoonline.net/lote/detalhe/134944", "000")</f>
      </c>
      <c r="B11" s="4" t="s">
        <f>=HYPERLINK("https://leilaoonline.net/lote/detalhe/134944", "Máquina 4 soldas Ultra VS 250. Ano 2005. Massipack. Em bom estado. Funcionando. Com controlador de peso Perfor e detector de metal Brapenta")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170.000,00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=HYPERLINK("https://leilaoonline.net/lote/detalhe/134936", "001")</f>
      </c>
      <c r="B12" s="4" t="s">
        <f>=HYPERLINK("https://leilaoonline.net/lote/detalhe/134936", "Máquina 4 soldas Ultra VS 250. Ano 2008. Massipack. Em bom estado. Funcionando. Com controlador de peso Perfor.")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170.000,00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=HYPERLINK("https://leilaoonline.net/lote/detalhe/134931", "002")</f>
      </c>
      <c r="B13" s="4" t="s">
        <f>=HYPERLINK("https://leilaoonline.net/lote/detalhe/134931", "Lote de manequins de fibra com avarias.")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=HYPERLINK("https://leilaoonline.net/lote/detalhe/135059", "003")</f>
      </c>
      <c r="B14" s="4" t="s">
        <f>=HYPERLINK("https://leilaoonline.net/lote/detalhe/135059", " Aprox. 1405 unidades de rolamentos")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21.000,00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=HYPERLINK("https://leilaoonline.net/lote/detalhe/135038", "004")</f>
      </c>
      <c r="B15" s="4" t="s">
        <f>=HYPERLINK("https://leilaoonline.net/lote/detalhe/135038", "FORMULA 1 FAPINHA. COLEÇÃO SENNA, PINTURA VERMELHO FERRARI DO PILOTO MICHAEL SCHUMACHER")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8.500,00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=HYPERLINK("https://leilaoonline.net/lote/detalhe/135040", "005")</f>
      </c>
      <c r="B16" s="4" t="s">
        <f>=HYPERLINK("https://leilaoonline.net/lote/detalhe/135040", " Geladeira White-Westinghouse 4.1 Super Freezer. Em funcionamento.")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250,00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=HYPERLINK("https://leilaoonline.net/lote/detalhe/135039", "006")</f>
      </c>
      <c r="B17" s="4" t="s">
        <f>=HYPERLINK("https://leilaoonline.net/lote/detalhe/135039", " Geladeira Brastemp 370 litros. Frost Free. Funcionando.")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350,00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=HYPERLINK("https://leilaoonline.net/lote/detalhe/135041", "007")</f>
      </c>
      <c r="B18" s="4" t="s">
        <f>=HYPERLINK("https://leilaoonline.net/lote/detalhe/135041", " Kit com 2 Bolsas em Couro, sendo: 01 Bolsa verde água em couro legítimo e 01 Bolsa prata velho em couro legítimo e trabalhado na parte frontal.")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=HYPERLINK("https://leilaoonline.net/lote/detalhe/135043", "008")</f>
      </c>
      <c r="B19" s="4" t="s">
        <f>=HYPERLINK("https://leilaoonline.net/lote/detalhe/135043", " Kit com 2 Bolsas em Couro legítimo sendo: 1 Bolsa em couro nas cores marrom, branco, bege e laranja. E 1 Bolsa bege em couro legítimo.")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=HYPERLINK("https://leilaoonline.net/lote/detalhe/135045", "009")</f>
      </c>
      <c r="B20" s="4" t="s">
        <f>=HYPERLINK("https://leilaoonline.net/lote/detalhe/135045", " Kit com 2 bolsas em Couro sendo: 01 Bolsa em couro legítimo nos tons de bege. E 01 Bolsa de couro legitimo na cor preta")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=HYPERLINK("https://leilaoonline.net/lote/detalhe/134938", "010")</f>
      </c>
      <c r="B21" s="4" t="s">
        <f>=HYPERLINK("https://leilaoonline.net/lote/detalhe/134938", "CONJUNTO TURBO GERADOR A VAPOR ABB-TOSHIBA 1500 KVA")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80.000,00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=HYPERLINK("https://leilaoonline.net/lote/detalhe/134943", "011")</f>
      </c>
      <c r="B22" s="4" t="s">
        <f>=HYPERLINK("https://leilaoonline.net/lote/detalhe/134943", "Lote com aprox. 35.272 de cabides (preto: 25.000 e cinza: 10.272 )")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7.000,00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=HYPERLINK("https://leilaoonline.net/lote/detalhe/135047", "012")</f>
      </c>
      <c r="B23" s="4" t="s">
        <f>=HYPERLINK("https://leilaoonline.net/lote/detalhe/135047", " Kit com 2 bolsas em Couro sendo: 01 Bolsa em couro legítimo na cor preta. E 01 Bolsa em couro legítimo no estilo patchwork em tons de marrom, bege, croco bege e branco.")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=HYPERLINK("https://leilaoonline.net/lote/detalhe/135046", "013")</f>
      </c>
      <c r="B24" s="4" t="s">
        <f>=HYPERLINK("https://leilaoonline.net/lote/detalhe/135046", " Kit com 2 Bolsas em Couro sendo: 01 Bolsa preta em couro legítimo. E 01 Bolsa em couro legítimo no estilo patchwork em tons de laranja, bege e croco bege.")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=HYPERLINK("https://leilaoonline.net/lote/detalhe/134918", "014")</f>
      </c>
      <c r="B25" s="4" t="s">
        <f>=HYPERLINK("https://leilaoonline.net/lote/detalhe/134918", "Aprox. 20 Tambores contendo Ferro Dextrano 10% (aprox. 600,00 kg)")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=HYPERLINK("https://leilaoonline.net/lote/detalhe/135042", "015")</f>
      </c>
      <c r="B26" s="4" t="s">
        <f>=HYPERLINK("https://leilaoonline.net/lote/detalhe/135042", " Kit com 2 Bolsas em Couro sendo: 01 Bolsa em couro legítimo em tons de bege e croco bege. E 01 Bolsa em couro legítimo no estilo patchwork em tons de marrom e mostarda.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=HYPERLINK("https://leilaoonline.net/lote/detalhe/135044", "016")</f>
      </c>
      <c r="B27" s="4" t="s">
        <f>=HYPERLINK("https://leilaoonline.net/lote/detalhe/135044", " Kit com 3 Bolsas em Couro sendo: 01 Bolsa em couro legítimo no estilo patchwork em tons de laranja, bege e tons metálicos; 01 Bolsa em couro legítimo na cor rosa em estilo croco; e 01 Bolsa em couro legítimo na cor branca.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=HYPERLINK("https://leilaoonline.net/lote/detalhe/135048", "017")</f>
      </c>
      <c r="B28" s="4" t="s">
        <f>=HYPERLINK("https://leilaoonline.net/lote/detalhe/135048", " Kit com 3 Bolsas em Couro sendo: 01 Bolsa branca escuro em couro legítimo com três aberturas; 01 Bolsa em couro legítimo na cor vermelha com fechamento em ima; e 01 Bolsa em couro legítimo nas cores vinho e preta.")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=HYPERLINK("https://leilaoonline.net/lote/detalhe/134935", "018")</f>
      </c>
      <c r="B29" s="4" t="s">
        <f>=HYPERLINK("https://leilaoonline.net/lote/detalhe/134935", "Caixa de direção de paleteira. Sem teste")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=HYPERLINK("https://leilaoonline.net/lote/detalhe/135049", "019")</f>
      </c>
      <c r="B30" s="4" t="s">
        <f>=HYPERLINK("https://leilaoonline.net/lote/detalhe/135049", " Kit com 5 Bolsas em Couro sendo: 01 Bolsa vermelha em couro legítimo; 01 Bolsa em couro legítimo na cor nude com fechamento em ziper; 01 Bolsa em couro legítimo nas cores vermelho e branca; 01 Bolsa em couro legítimo na cor branca com fechamento em ziper e detalhes em babado; e 01 Bolsa prata velho")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350,00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=HYPERLINK("https://leilaoonline.net/lote/detalhe/134921", "020")</f>
      </c>
      <c r="B31" s="4" t="s">
        <f>=HYPERLINK("https://leilaoonline.net/lote/detalhe/134921", " Máquina filmadora Yashica mod. 8 E")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700,00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=HYPERLINK("https://leilaoonline.net/lote/detalhe/134923", "021")</f>
      </c>
      <c r="B32" s="4" t="s">
        <f>=HYPERLINK("https://leilaoonline.net/lote/detalhe/134923", " Lote de Moedas antigas: Espanha, Chile, Portugal e Brasil, moedas de prata, bronze e outras")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3.000,00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=HYPERLINK("https://leilaoonline.net/lote/detalhe/134922", "022")</f>
      </c>
      <c r="B33" s="4" t="s">
        <f>=HYPERLINK("https://leilaoonline.net/lote/detalhe/134922", "[ VÍDEO ] Caixa Registradora. Anos 30. Amount Purchased")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4.200,00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=HYPERLINK("https://leilaoonline.net/lote/detalhe/134934", "023")</f>
      </c>
      <c r="B34" s="4" t="s">
        <f>=HYPERLINK("https://leilaoonline.net/lote/detalhe/134934", " 04 faróis Cilibrim  GE")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700,00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=HYPERLINK("https://leilaoonline.net/lote/detalhe/134940", "024")</f>
      </c>
      <c r="B35" s="4" t="s">
        <f>=HYPERLINK("https://leilaoonline.net/lote/detalhe/134940", " 01 farol de Ford. Ano 29. 6 Volts")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=HYPERLINK("https://leilaoonline.net/lote/detalhe/134924", "027")</f>
      </c>
      <c r="B36" s="4" t="s">
        <f>=HYPERLINK("https://leilaoonline.net/lote/detalhe/134924", "APROX. 37 UN  DE MOEDAS/ DINHEIRO ANTIGO (ver especificações)")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=HYPERLINK("https://leilaoonline.net/lote/detalhe/134920", "030")</f>
      </c>
      <c r="B37" s="4" t="s">
        <f>=HYPERLINK("https://leilaoonline.net/lote/detalhe/134920", "Equipamentos diversos: 01 máquina de escrever, 01 aparelho de fax, 01 aparelho de som,  02 crossovers, 02 equalizadores e 03 aparelhos de MD")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=HYPERLINK("https://leilaoonline.net/lote/detalhe/134919", "031")</f>
      </c>
      <c r="B38" s="4" t="s">
        <f>=HYPERLINK("https://leilaoonline.net/lote/detalhe/134919", "Transformador  trifásico - 380 voltz - 75 KVA")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5.500,00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=HYPERLINK("https://leilaoonline.net/lote/detalhe/135050", "050")</f>
      </c>
      <c r="B39" s="4" t="s">
        <f>=HYPERLINK("https://leilaoonline.net/lote/detalhe/135050", "1 janela persiana com controle remoto sem uso (1,20 x 1,5 mts)")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1.100,00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=HYPERLINK("https://leilaoonline.net/lote/detalhe/134933", "051")</f>
      </c>
      <c r="B40" s="4" t="s">
        <f>=HYPERLINK("https://leilaoonline.net/lote/detalhe/134933", "2 rabicho com pino bola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1.500,00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=HYPERLINK("https://leilaoonline.net/lote/detalhe/135051", "052")</f>
      </c>
      <c r="B41" s="4" t="s">
        <f>=HYPERLINK("https://leilaoonline.net/lote/detalhe/135051", "1 contêiner de 6 mts")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9.600,00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=HYPERLINK("https://leilaoonline.net/lote/detalhe/134937", "053")</f>
      </c>
      <c r="B42" s="4" t="s">
        <f>=HYPERLINK("https://leilaoonline.net/lote/detalhe/134937", " 4 telas de retroprojetores sendo: 2 com tripé e 2 sem")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450,00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=HYPERLINK("https://leilaoonline.net/lote/detalhe/135141", "054")</f>
      </c>
      <c r="B43" s="4" t="s">
        <f>=HYPERLINK("https://leilaoonline.net/lote/detalhe/135141", "Câmbio Eaton 5 marcha com tomada de força")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2.500,00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=HYPERLINK("https://leilaoonline.net/lote/detalhe/134945", "055")</f>
      </c>
      <c r="B44" s="4" t="s">
        <f>=HYPERLINK("https://leilaoonline.net/lote/detalhe/134945", " Motor 30 CV 4 polos EX prova de explosão (sem pé com flange cdin)")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3.500,00</t>
        </is>
      </c>
      <c r="F44" s="4" t="inlineStr">
        <is>
          <t>200.00</t>
        </is>
      </c>
    </row>
    <row collapsed="false" customFormat="false" customHeight="false" hidden="false" ht="12.1" outlineLevel="0" r="45">
      <c r="A45" s="5" t="s">
        <f>=HYPERLINK("https://leilaoonline.net/lote/detalhe/135066", "057")</f>
      </c>
      <c r="B45" s="4" t="s">
        <f>=HYPERLINK("https://leilaoonline.net/lote/detalhe/135066", "Motor 250 CV 1750 rpm 4 polos 380/660 volts. Marca Siemens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37.500,00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=HYPERLINK("https://leilaoonline.net/lote/detalhe/134932", "061")</f>
      </c>
      <c r="B46" s="4" t="s">
        <f>=HYPERLINK("https://leilaoonline.net/lote/detalhe/134932", " Motor elétrico 300 CV 4 polos com flange sem pé - Marca Weg. 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29.550,00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=HYPERLINK("https://leilaoonline.net/lote/detalhe/135060", "083")</f>
      </c>
      <c r="B47" s="4" t="s">
        <f>=HYPERLINK("https://leilaoonline.net/lote/detalhe/135060", " Motor elétrico 60 CV 2 polos 3500 rpm 380/660 volts Marca Weg Revisado completo")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6.000,00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=HYPERLINK("https://leilaoonline.net/lote/detalhe/135061", "086")</f>
      </c>
      <c r="B48" s="4" t="s">
        <f>=HYPERLINK("https://leilaoonline.net/lote/detalhe/135061", " Motor 250 CV 1750 rpm 4 polos Revisado completo Marca Weg W22")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34.000,00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=HYPERLINK("https://leilaoonline.net/lote/detalhe/135058", "098")</f>
      </c>
      <c r="B49" s="4" t="s">
        <f>=HYPERLINK("https://leilaoonline.net/lote/detalhe/135058", "Cápsula Saúna a vapor sem uso")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12.500,00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=HYPERLINK("https://leilaoonline.net/lote/detalhe/134939", "100")</f>
      </c>
      <c r="B50" s="4" t="s">
        <f>=HYPERLINK("https://leilaoonline.net/lote/detalhe/134939", "aprox. 300 pares de sapatos diversos modelos")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4.800,00</t>
        </is>
      </c>
      <c r="F50" s="4" t="inlineStr">
        <is>
          <t>200.00</t>
        </is>
      </c>
    </row>
    <row collapsed="false" customFormat="false" customHeight="false" hidden="false" ht="12.1" outlineLevel="0" r="51">
      <c r="A51" s="5" t="s">
        <f>=HYPERLINK("https://leilaoonline.net/lote/detalhe/135054", "128")</f>
      </c>
      <c r="B51" s="4" t="s">
        <f>=HYPERLINK("https://leilaoonline.net/lote/detalhe/135054", " Bancada de teste Wabco")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18.000,00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=HYPERLINK("https://leilaoonline.net/lote/detalhe/135056", "131")</f>
      </c>
      <c r="B52" s="4" t="s">
        <f>=HYPERLINK("https://leilaoonline.net/lote/detalhe/135056", " Maquina de rebitar freio")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6.200,00</t>
        </is>
      </c>
      <c r="F52" s="4" t="inlineStr">
        <is>
          <t>200.00</t>
        </is>
      </c>
    </row>
    <row collapsed="false" customFormat="false" customHeight="false" hidden="false" ht="12.1" outlineLevel="0" r="53">
      <c r="A53" s="5" t="s">
        <f>=HYPERLINK("https://leilaoonline.net/lote/detalhe/135055", "132")</f>
      </c>
      <c r="B53" s="4" t="s">
        <f>=HYPERLINK("https://leilaoonline.net/lote/detalhe/135055", " Maquina de rebitar freio")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6.200,00</t>
        </is>
      </c>
      <c r="F53" s="4" t="inlineStr">
        <is>
          <t>200.00</t>
        </is>
      </c>
    </row>
    <row collapsed="false" customFormat="false" customHeight="false" hidden="false" ht="12.1" outlineLevel="0" r="54">
      <c r="A54" s="5" t="s">
        <f>=HYPERLINK("https://leilaoonline.net/lote/detalhe/135057", "133")</f>
      </c>
      <c r="B54" s="4" t="s">
        <f>=HYPERLINK("https://leilaoonline.net/lote/detalhe/135057", "01 bicicleta cargueira")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650,00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=HYPERLINK("https://leilaoonline.net/lote/detalhe/135052", "138")</f>
      </c>
      <c r="B55" s="4" t="s">
        <f>=HYPERLINK("https://leilaoonline.net/lote/detalhe/135052", " 9 conjuntos de filtro combustível  Agco - Valtra")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3.000,00</t>
        </is>
      </c>
      <c r="F55" s="4" t="inlineStr">
        <is>
          <t>200.00</t>
        </is>
      </c>
    </row>
    <row collapsed="false" customFormat="false" customHeight="false" hidden="false" ht="12.1" outlineLevel="0" r="56">
      <c r="A56" s="5" t="s">
        <f>=HYPERLINK("https://leilaoonline.net/lote/detalhe/135053", "139")</f>
      </c>
      <c r="B56" s="4" t="s">
        <f>=HYPERLINK("https://leilaoonline.net/lote/detalhe/135053", " 7 filtros Tecfil  PSL523")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3.000,00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=HYPERLINK("https://leilaoonline.net/lote/detalhe/134917", "303")</f>
      </c>
      <c r="B57" s="4" t="s">
        <f>=HYPERLINK("https://leilaoonline.net/lote/detalhe/134917", " MÁQUINA PARA FECHAR/ COLAR")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8.000,00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=HYPERLINK("https://leilaoonline.net/lote/detalhe/134942", "348")</f>
      </c>
      <c r="B58" s="4" t="s">
        <f>=HYPERLINK("https://leilaoonline.net/lote/detalhe/134942", " 6 luzes de emergência sendo 5 com baterias e 1 sem")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500,00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=HYPERLINK("https://leilaoonline.net/lote/detalhe/134941", "349")</f>
      </c>
      <c r="B59" s="4" t="s">
        <f>=HYPERLINK("https://leilaoonline.net/lote/detalhe/134941", " Sucata de 10 aspiradores de pó sem acessórios")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300,00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=HYPERLINK("https://leilaoonline.net/lote/detalhe/135119", "350")</f>
      </c>
      <c r="B60" s="4" t="s">
        <f>=HYPERLINK("https://leilaoonline.net/lote/detalhe/135119", " aprox. 57 unidades de ventiladores sucatas podendo faltar peças (no estado)")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2.300,00</t>
        </is>
      </c>
      <c r="F60" s="4" t="inlineStr">
        <is>
          <t>200.00</t>
        </is>
      </c>
    </row>
    <row collapsed="false" customFormat="false" customHeight="false" hidden="false" ht="12.1" outlineLevel="0" r="61">
      <c r="A61" s="5" t="s">
        <f>=HYPERLINK("https://leilaoonline.net/lote/detalhe/135121", "351")</f>
      </c>
      <c r="B61" s="4" t="s">
        <f>=HYPERLINK("https://leilaoonline.net/lote/detalhe/135121", " aprox. 55 unidades sucatas de ventiladores Britânia e Arno podendo faltar peças")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2.300,00</t>
        </is>
      </c>
      <c r="F61" s="4" t="inlineStr">
        <is>
          <t>200.00</t>
        </is>
      </c>
    </row>
    <row collapsed="false" customFormat="false" customHeight="false" hidden="false" ht="12.1" outlineLevel="0" r="62">
      <c r="A62" s="5" t="s">
        <f>=HYPERLINK("https://leilaoonline.net/lote/detalhe/135122", "352")</f>
      </c>
      <c r="B62" s="4" t="s">
        <f>=HYPERLINK("https://leilaoonline.net/lote/detalhe/135122", " Aprox. 28 unicades eletrodomésticos diversos. Sucata")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600,00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=HYPERLINK("https://leilaoonline.net/lote/detalhe/135123", "353")</f>
      </c>
      <c r="B63" s="4" t="s">
        <f>=HYPERLINK("https://leilaoonline.net/lote/detalhe/135123", " 4 sucatas de circuladores de ar Britania")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500,00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=HYPERLINK("https://leilaoonline.net/lote/detalhe/135120", "354")</f>
      </c>
      <c r="B64" s="4" t="s">
        <f>=HYPERLINK("https://leilaoonline.net/lote/detalhe/135120", " 10 sucatas de multi funcionais HP")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700,00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=HYPERLINK("https://leilaoonline.net/lote/detalhe/135063", "358")</f>
      </c>
      <c r="B65" s="4" t="s">
        <f>=HYPERLINK("https://leilaoonline.net/lote/detalhe/135063", "10 cadeiras estofadas fixas com braço")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1.200,00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=HYPERLINK("https://leilaoonline.net/lote/detalhe/135110", "1121")</f>
      </c>
      <c r="B66" s="4" t="s">
        <f>=HYPERLINK("https://leilaoonline.net/lote/detalhe/135110", " Rádio")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200,00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=HYPERLINK("https://leilaoonline.net/lote/detalhe/135107", "1122")</f>
      </c>
      <c r="B67" s="4" t="s">
        <f>=HYPERLINK("https://leilaoonline.net/lote/detalhe/135107", " Rádio")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200,00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=HYPERLINK("https://leilaoonline.net/lote/detalhe/135114", "1123")</f>
      </c>
      <c r="B68" s="4" t="s">
        <f>=HYPERLINK("https://leilaoonline.net/lote/detalhe/135114", " Rádio")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200,00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=HYPERLINK("https://leilaoonline.net/lote/detalhe/135108", "1124")</f>
      </c>
      <c r="B69" s="4" t="s">
        <f>=HYPERLINK("https://leilaoonline.net/lote/detalhe/135108", " lote com 10 peças bombas para água com fonte 110v ou 220v")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1.200,00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=HYPERLINK("https://leilaoonline.net/lote/detalhe/135113", "1126")</f>
      </c>
      <c r="B70" s="4" t="s">
        <f>=HYPERLINK("https://leilaoonline.net/lote/detalhe/135113", " compressor")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1.500,00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=HYPERLINK("https://leilaoonline.net/lote/detalhe/135112", "1127")</f>
      </c>
      <c r="B71" s="4" t="s">
        <f>=HYPERLINK("https://leilaoonline.net/lote/detalhe/135112", " projetor de filmes 8mm 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900,00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=HYPERLINK("https://leilaoonline.net/lote/detalhe/135109", "1129")</f>
      </c>
      <c r="B72" s="4" t="s">
        <f>=HYPERLINK("https://leilaoonline.net/lote/detalhe/135109", " autocrave")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900,00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=HYPERLINK("https://leilaoonline.net/lote/detalhe/135111", "1130")</f>
      </c>
      <c r="B73" s="4" t="s">
        <f>=HYPERLINK("https://leilaoonline.net/lote/detalhe/135111", " esteira")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900,00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=HYPERLINK("https://leilaoonline.net/lote/detalhe/135140", "1203")</f>
      </c>
      <c r="B74" s="4" t="s">
        <f>=HYPERLINK("https://leilaoonline.net/lote/detalhe/135140", " PRENSA PENA, CAP. 4 T, ANO: 1987, C/ MOTOR WEG DE 0,5 CV")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1.200,00</t>
        </is>
      </c>
      <c r="F74" s="4" t="inlineStr">
        <is>
          <t>150.00</t>
        </is>
      </c>
    </row>
    <row collapsed="false" customFormat="false" customHeight="false" hidden="false" ht="12.1" outlineLevel="0" r="75">
      <c r="A75" s="5" t="s">
        <f>=HYPERLINK("https://leilaoonline.net/lote/detalhe/134927", "1213")</f>
      </c>
      <c r="B75" s="4" t="s">
        <f>=HYPERLINK("https://leilaoonline.net/lote/detalhe/134927", " INJETORA AILÉE, TIPO BA, 60 CICLOS")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1.000,00</t>
        </is>
      </c>
      <c r="F75" s="4" t="inlineStr">
        <is>
          <t>150.00</t>
        </is>
      </c>
    </row>
    <row collapsed="false" customFormat="false" customHeight="false" hidden="false" ht="12.1" outlineLevel="0" r="76">
      <c r="A76" s="5" t="s">
        <f>=HYPERLINK("https://leilaoonline.net/lote/detalhe/134926", "1214")</f>
      </c>
      <c r="B76" s="4" t="s">
        <f>=HYPERLINK("https://leilaoonline.net/lote/detalhe/134926", " INJETORA AILÉE, TIPO BA, 60 CICLOS")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1.000,00</t>
        </is>
      </c>
      <c r="F76" s="4" t="inlineStr">
        <is>
          <t>150.00</t>
        </is>
      </c>
    </row>
    <row collapsed="false" customFormat="false" customHeight="false" hidden="false" ht="12.1" outlineLevel="0" r="77">
      <c r="A77" s="5" t="s">
        <f>=HYPERLINK("https://leilaoonline.net/lote/detalhe/134928", "1215")</f>
      </c>
      <c r="B77" s="4" t="s">
        <f>=HYPERLINK("https://leilaoonline.net/lote/detalhe/134928", " INJETORA AILÉE, TIPO BA, 60 CICLOS")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1.000,00</t>
        </is>
      </c>
      <c r="F77" s="4" t="inlineStr">
        <is>
          <t>150.00</t>
        </is>
      </c>
    </row>
    <row collapsed="false" customFormat="false" customHeight="false" hidden="false" ht="12.1" outlineLevel="0" r="78">
      <c r="A78" s="5" t="s">
        <f>=HYPERLINK("https://leilaoonline.net/lote/detalhe/134929", "1216")</f>
      </c>
      <c r="B78" s="4" t="s">
        <f>=HYPERLINK("https://leilaoonline.net/lote/detalhe/134929", " INJETORA AILÉE, TIPO BA, 60 CICLOS")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1.000,00</t>
        </is>
      </c>
      <c r="F78" s="4" t="inlineStr">
        <is>
          <t>150.00</t>
        </is>
      </c>
    </row>
    <row collapsed="false" customFormat="false" customHeight="false" hidden="false" ht="12.1" outlineLevel="0" r="79">
      <c r="A79" s="5" t="s">
        <f>=HYPERLINK("https://leilaoonline.net/lote/detalhe/134930", "1217")</f>
      </c>
      <c r="B79" s="4" t="s">
        <f>=HYPERLINK("https://leilaoonline.net/lote/detalhe/134930", " INJETORA AILÉE, TIPO BA, 60 CICLOS")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1.000,00</t>
        </is>
      </c>
      <c r="F79" s="4" t="inlineStr">
        <is>
          <t>150.00</t>
        </is>
      </c>
    </row>
    <row collapsed="false" customFormat="false" customHeight="false" hidden="false" ht="12.1" outlineLevel="0" r="80">
      <c r="A80" s="5" t="s">
        <f>=HYPERLINK("https://leilaoonline.net/lote/detalhe/134925", "1220")</f>
      </c>
      <c r="B80" s="4" t="s">
        <f>=HYPERLINK("https://leilaoonline.net/lote/detalhe/134925", " ROSQUEADEIRA S/ ESPECIFICAÇÕES")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400,00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=HYPERLINK("https://leilaoonline.net/lote/detalhe/135070", "1221")</f>
      </c>
      <c r="B81" s="4" t="s">
        <f>=HYPERLINK("https://leilaoonline.net/lote/detalhe/135070", " Molde para Castiçal pequeno. Para injeção de Zamak")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900,00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=HYPERLINK("https://leilaoonline.net/lote/detalhe/135074", "1222")</f>
      </c>
      <c r="B82" s="4" t="s">
        <f>=HYPERLINK("https://leilaoonline.net/lote/detalhe/135074", " Molde para Fundo bomboniere. Para injeção de Zamak")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900,00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=HYPERLINK("https://leilaoonline.net/lote/detalhe/135071", "1223")</f>
      </c>
      <c r="B83" s="4" t="s">
        <f>=HYPERLINK("https://leilaoonline.net/lote/detalhe/135071", " Molde para Tampa bomboniere. Para injeção de Zamak")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900,00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=HYPERLINK("https://leilaoonline.net/lote/detalhe/135073", "1224")</f>
      </c>
      <c r="B84" s="4" t="s">
        <f>=HYPERLINK("https://leilaoonline.net/lote/detalhe/135073", " Molde para Gatinho e burrinho. Para injeção de Zamak")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900,00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=HYPERLINK("https://leilaoonline.net/lote/detalhe/135072", "1225")</f>
      </c>
      <c r="B85" s="4" t="s">
        <f>=HYPERLINK("https://leilaoonline.net/lote/detalhe/135072", " Molde para Cabeça Cisne. Para injeção de Zamak")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900,00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=HYPERLINK("https://leilaoonline.net/lote/detalhe/135077", "1226")</f>
      </c>
      <c r="B86" s="4" t="s">
        <f>=HYPERLINK("https://leilaoonline.net/lote/detalhe/135077", " Molde para Asa Cisne. Para injeção de Zamak")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900,00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=HYPERLINK("https://leilaoonline.net/lote/detalhe/135078", "1227")</f>
      </c>
      <c r="B87" s="4" t="s">
        <f>=HYPERLINK("https://leilaoonline.net/lote/detalhe/135078", " Molde para Costas Cisne. Para injeção de Zamak")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900,00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=HYPERLINK("https://leilaoonline.net/lote/detalhe/135075", "1228")</f>
      </c>
      <c r="B88" s="4" t="s">
        <f>=HYPERLINK("https://leilaoonline.net/lote/detalhe/135075", " Molde para Peito Cisne. Para injeção de Zamak")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900,00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=HYPERLINK("https://leilaoonline.net/lote/detalhe/135079", "1229")</f>
      </c>
      <c r="B89" s="4" t="s">
        <f>=HYPERLINK("https://leilaoonline.net/lote/detalhe/135079", " Molde para Porta Copo. Para injeção de Zamak")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900,00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=HYPERLINK("https://leilaoonline.net/lote/detalhe/135076", "1230")</f>
      </c>
      <c r="B90" s="4" t="s">
        <f>=HYPERLINK("https://leilaoonline.net/lote/detalhe/135076", " Molde para Castiçal. Para injeção de Zamak")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900,00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=HYPERLINK("https://leilaoonline.net/lote/detalhe/135081", "1231")</f>
      </c>
      <c r="B91" s="4" t="s">
        <f>=HYPERLINK("https://leilaoonline.net/lote/detalhe/135081", " Molde para Fruteira 1. Para injeção de Zamak")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900,00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=HYPERLINK("https://leilaoonline.net/lote/detalhe/135080", "1232")</f>
      </c>
      <c r="B92" s="4" t="s">
        <f>=HYPERLINK("https://leilaoonline.net/lote/detalhe/135080", " Molde para Molde virgem. Para injeção de Zamak")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900,00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=HYPERLINK("https://leilaoonline.net/lote/detalhe/135082", "1233")</f>
      </c>
      <c r="B93" s="4" t="s">
        <f>=HYPERLINK("https://leilaoonline.net/lote/detalhe/135082", " Molde para Suporte xícara café. Para injeção de Zamak")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900,00</t>
        </is>
      </c>
      <c r="F93" s="4" t="inlineStr">
        <is>
          <t>100.00</t>
        </is>
      </c>
    </row>
    <row collapsed="false" customFormat="false" customHeight="false" hidden="false" ht="12.1" outlineLevel="0" r="94">
      <c r="A94" s="5" t="s">
        <f>=HYPERLINK("https://leilaoonline.net/lote/detalhe/135084", "1234")</f>
      </c>
      <c r="B94" s="4" t="s">
        <f>=HYPERLINK("https://leilaoonline.net/lote/detalhe/135084", " Molde para Suporte ovo quente. Para injeção de Zamak")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900,00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=HYPERLINK("https://leilaoonline.net/lote/detalhe/135083", "1235")</f>
      </c>
      <c r="B95" s="4" t="s">
        <f>=HYPERLINK("https://leilaoonline.net/lote/detalhe/135083", " Molde para Fruteira 2. Para injeção de Zamak")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900,00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=HYPERLINK("https://leilaoonline.net/lote/detalhe/135085", "1236")</f>
      </c>
      <c r="B96" s="4" t="s">
        <f>=HYPERLINK("https://leilaoonline.net/lote/detalhe/135085", " Molde para Bandeja. Para injeção de Zamak")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900,00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=HYPERLINK("https://leilaoonline.net/lote/detalhe/135086", "1237")</f>
      </c>
      <c r="B97" s="4" t="s">
        <f>=HYPERLINK("https://leilaoonline.net/lote/detalhe/135086", " Molde para Corpo do baleiro. Para injeção de Zamak")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900,00</t>
        </is>
      </c>
      <c r="F97" s="4" t="inlineStr">
        <is>
          <t>100.00</t>
        </is>
      </c>
    </row>
    <row collapsed="false" customFormat="false" customHeight="false" hidden="false" ht="12.1" outlineLevel="0" r="98">
      <c r="A98" s="5" t="s">
        <f>=HYPERLINK("https://leilaoonline.net/lote/detalhe/135087", "1238")</f>
      </c>
      <c r="B98" s="4" t="s">
        <f>=HYPERLINK("https://leilaoonline.net/lote/detalhe/135087", " Molde para Tampa do baleiro. Para injeção de Zamak")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900,00</t>
        </is>
      </c>
      <c r="F98" s="4" t="inlineStr">
        <is>
          <t>100.00</t>
        </is>
      </c>
    </row>
    <row collapsed="false" customFormat="false" customHeight="false" hidden="false" ht="12.1" outlineLevel="0" r="99">
      <c r="A99" s="5" t="s">
        <f>=HYPERLINK("https://leilaoonline.net/lote/detalhe/135090", "1239")</f>
      </c>
      <c r="B99" s="4" t="s">
        <f>=HYPERLINK("https://leilaoonline.net/lote/detalhe/135090", " Molde para Pires copo café. Para injeção de Zamak")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900,00</t>
        </is>
      </c>
      <c r="F99" s="4" t="inlineStr">
        <is>
          <t>100.00</t>
        </is>
      </c>
    </row>
    <row collapsed="false" customFormat="false" customHeight="false" hidden="false" ht="12.1" outlineLevel="0" r="100">
      <c r="A100" s="5" t="s">
        <f>=HYPERLINK("https://leilaoonline.net/lote/detalhe/135092", "1240")</f>
      </c>
      <c r="B100" s="4" t="s">
        <f>=HYPERLINK("https://leilaoonline.net/lote/detalhe/135092", " Molde para Tampa decorativa. Para injeção de Zamak")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900,00</t>
        </is>
      </c>
      <c r="F100" s="4" t="inlineStr">
        <is>
          <t>100.00</t>
        </is>
      </c>
    </row>
    <row collapsed="false" customFormat="false" customHeight="false" hidden="false" ht="12.1" outlineLevel="0" r="101">
      <c r="A101" s="5" t="s">
        <f>=HYPERLINK("https://leilaoonline.net/lote/detalhe/135088", "1241")</f>
      </c>
      <c r="B101" s="4" t="s">
        <f>=HYPERLINK("https://leilaoonline.net/lote/detalhe/135088", " Molde para Suporte decorativo. Para injeção de Zamak")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900,00</t>
        </is>
      </c>
      <c r="F101" s="4" t="inlineStr">
        <is>
          <t>100.00</t>
        </is>
      </c>
    </row>
    <row collapsed="false" customFormat="false" customHeight="false" hidden="false" ht="12.1" outlineLevel="0" r="102">
      <c r="A102" s="5" t="s">
        <f>=HYPERLINK("https://leilaoonline.net/lote/detalhe/135091", "1242")</f>
      </c>
      <c r="B102" s="4" t="s">
        <f>=HYPERLINK("https://leilaoonline.net/lote/detalhe/135091", " Molde para Tampa de bomboniere. Para injeção de Zamak")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900,00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=HYPERLINK("https://leilaoonline.net/lote/detalhe/135089", "1243")</f>
      </c>
      <c r="B103" s="4" t="s">
        <f>=HYPERLINK("https://leilaoonline.net/lote/detalhe/135089", " Molde para Taça decorativa parte superior. Para injeção de Zamak")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900,00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=HYPERLINK("https://leilaoonline.net/lote/detalhe/135094", "1244")</f>
      </c>
      <c r="B104" s="4" t="s">
        <f>=HYPERLINK("https://leilaoonline.net/lote/detalhe/135094", " Molde para Base taça decorativa. Para injeção de Zamak")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900,00</t>
        </is>
      </c>
      <c r="F104" s="4" t="inlineStr">
        <is>
          <t>100.00</t>
        </is>
      </c>
    </row>
    <row collapsed="false" customFormat="false" customHeight="false" hidden="false" ht="12.1" outlineLevel="0" r="105">
      <c r="A105" s="5" t="s">
        <f>=HYPERLINK("https://leilaoonline.net/lote/detalhe/135093", "1245")</f>
      </c>
      <c r="B105" s="4" t="s">
        <f>=HYPERLINK("https://leilaoonline.net/lote/detalhe/135093", " Molde para Fruteira 3. Para injeção de Zamak")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900,00</t>
        </is>
      </c>
      <c r="F105" s="4" t="inlineStr">
        <is>
          <t>100.00</t>
        </is>
      </c>
    </row>
    <row collapsed="false" customFormat="false" customHeight="false" hidden="false" ht="12.1" outlineLevel="0" r="106">
      <c r="A106" s="5" t="s">
        <f>=HYPERLINK("https://leilaoonline.net/lote/detalhe/135095", "1246")</f>
      </c>
      <c r="B106" s="4" t="s">
        <f>=HYPERLINK("https://leilaoonline.net/lote/detalhe/135095", " Molde para Suporte para copo. Para injeção de Zamak")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900,00</t>
        </is>
      </c>
      <c r="F106" s="4" t="inlineStr">
        <is>
          <t>100.00</t>
        </is>
      </c>
    </row>
    <row collapsed="false" customFormat="false" customHeight="false" hidden="false" ht="12.1" outlineLevel="0" r="107">
      <c r="A107" s="5" t="s">
        <f>=HYPERLINK("https://leilaoonline.net/lote/detalhe/135099", "1247")</f>
      </c>
      <c r="B107" s="4" t="s">
        <f>=HYPERLINK("https://leilaoonline.net/lote/detalhe/135099", " Molde para Fecho baguete correr direita/esquerda. Para injeção de Nylon")</f>
      </c>
      <c r="C107" s="4" t="inlineStr">
        <is>
          <t>Vendido</t>
        </is>
      </c>
      <c r="D107" s="4" t="inlineStr">
        <is>
          <t>1</t>
        </is>
      </c>
      <c r="E107" s="5" t="inlineStr">
        <is>
          <t>900,00</t>
        </is>
      </c>
      <c r="F107" s="4" t="inlineStr">
        <is>
          <t>100.00</t>
        </is>
      </c>
    </row>
    <row collapsed="false" customFormat="false" customHeight="false" hidden="false" ht="12.1" outlineLevel="0" r="108">
      <c r="A108" s="5" t="s">
        <f>=HYPERLINK("https://leilaoonline.net/lote/detalhe/135096", "1248")</f>
      </c>
      <c r="B108" s="4" t="s">
        <f>=HYPERLINK("https://leilaoonline.net/lote/detalhe/135096", " Molde para Caixa dreno. Para injeção de Nylon")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900,00</t>
        </is>
      </c>
      <c r="F108" s="4" t="inlineStr">
        <is>
          <t>100.00</t>
        </is>
      </c>
    </row>
    <row collapsed="false" customFormat="false" customHeight="false" hidden="false" ht="12.1" outlineLevel="0" r="109">
      <c r="A109" s="5" t="s">
        <f>=HYPERLINK("https://leilaoonline.net/lote/detalhe/135097", "1249")</f>
      </c>
      <c r="B109" s="4" t="s">
        <f>=HYPERLINK("https://leilaoonline.net/lote/detalhe/135097", " Molde para Chave Allen. Para injeção de Nylon")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900,00</t>
        </is>
      </c>
      <c r="F109" s="4" t="inlineStr">
        <is>
          <t>100.00</t>
        </is>
      </c>
    </row>
    <row collapsed="false" customFormat="false" customHeight="false" hidden="false" ht="12.1" outlineLevel="0" r="110">
      <c r="A110" s="5" t="s">
        <f>=HYPERLINK("https://leilaoonline.net/lote/detalhe/135101", "1250")</f>
      </c>
      <c r="B110" s="4" t="s">
        <f>=HYPERLINK("https://leilaoonline.net/lote/detalhe/135101", " Molde para Roldana. Para injeção de Nylon")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900,00</t>
        </is>
      </c>
      <c r="F110" s="4" t="inlineStr">
        <is>
          <t>100.00</t>
        </is>
      </c>
    </row>
    <row collapsed="false" customFormat="false" customHeight="false" hidden="false" ht="12.1" outlineLevel="0" r="111">
      <c r="A111" s="5" t="s">
        <f>=HYPERLINK("https://leilaoonline.net/lote/detalhe/135098", "1251")</f>
      </c>
      <c r="B111" s="4" t="s">
        <f>=HYPERLINK("https://leilaoonline.net/lote/detalhe/135098", " Molde para Guia filha correr SD328. Para injeção de Nylon")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900,00</t>
        </is>
      </c>
      <c r="F111" s="4" t="inlineStr">
        <is>
          <t>100.00</t>
        </is>
      </c>
    </row>
    <row collapsed="false" customFormat="false" customHeight="false" hidden="false" ht="12.1" outlineLevel="0" r="112">
      <c r="A112" s="5" t="s">
        <f>=HYPERLINK("https://leilaoonline.net/lote/detalhe/135103", "1252")</f>
      </c>
      <c r="B112" s="4" t="s">
        <f>=HYPERLINK("https://leilaoonline.net/lote/detalhe/135103", " Molde para Guia folha baguete correr. Para injeção de Nylon")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900,00</t>
        </is>
      </c>
      <c r="F112" s="4" t="inlineStr">
        <is>
          <t>100.00</t>
        </is>
      </c>
    </row>
    <row collapsed="false" customFormat="false" customHeight="false" hidden="false" ht="12.1" outlineLevel="0" r="113">
      <c r="A113" s="5" t="s">
        <f>=HYPERLINK("https://leilaoonline.net/lote/detalhe/135104", "1253")</f>
      </c>
      <c r="B113" s="4" t="s">
        <f>=HYPERLINK("https://leilaoonline.net/lote/detalhe/135104", " Molde para Junção folha fixa. Para injeção de Nylon")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900,00</t>
        </is>
      </c>
      <c r="F113" s="4" t="inlineStr">
        <is>
          <t>100.00</t>
        </is>
      </c>
    </row>
    <row collapsed="false" customFormat="false" customHeight="false" hidden="false" ht="12.1" outlineLevel="0" r="114">
      <c r="A114" s="5" t="s">
        <f>=HYPERLINK("https://leilaoonline.net/lote/detalhe/135100", "1254")</f>
      </c>
      <c r="B114" s="4" t="s">
        <f>=HYPERLINK("https://leilaoonline.net/lote/detalhe/135100", " Molde Sem descrição . Para injeção de Nylon")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900,00</t>
        </is>
      </c>
      <c r="F114" s="4" t="inlineStr">
        <is>
          <t>100.00</t>
        </is>
      </c>
    </row>
    <row collapsed="false" customFormat="false" customHeight="false" hidden="false" ht="12.1" outlineLevel="0" r="115">
      <c r="A115" s="5" t="s">
        <f>=HYPERLINK("https://leilaoonline.net/lote/detalhe/135105", "1255")</f>
      </c>
      <c r="B115" s="4" t="s">
        <f>=HYPERLINK("https://leilaoonline.net/lote/detalhe/135105", " Molde para Travessa intermediária SD1173. Para injeção de Nylon")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900,00</t>
        </is>
      </c>
      <c r="F115" s="4" t="inlineStr">
        <is>
          <t>100.00</t>
        </is>
      </c>
    </row>
    <row collapsed="false" customFormat="false" customHeight="false" hidden="false" ht="12.1" outlineLevel="0" r="116">
      <c r="A116" s="5" t="s">
        <f>=HYPERLINK("https://leilaoonline.net/lote/detalhe/135102", "1256")</f>
      </c>
      <c r="B116" s="4" t="s">
        <f>=HYPERLINK("https://leilaoonline.net/lote/detalhe/135102", " 06 Moldes Sem indentificação. Para injeção de Nylon")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900,00</t>
        </is>
      </c>
      <c r="F116" s="4" t="inlineStr">
        <is>
          <t>100.00</t>
        </is>
      </c>
    </row>
    <row collapsed="false" customFormat="false" customHeight="false" hidden="false" ht="12.1" outlineLevel="0" r="117">
      <c r="A117" s="5" t="s">
        <f>=HYPERLINK("https://leilaoonline.net/lote/detalhe/135106", "1257")</f>
      </c>
      <c r="B117" s="4" t="s">
        <f>=HYPERLINK("https://leilaoonline.net/lote/detalhe/135106", " Molde para Roldanas. Para injeção de Nylon")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900,00</t>
        </is>
      </c>
      <c r="F117" s="4" t="inlineStr">
        <is>
          <t>100.00</t>
        </is>
      </c>
    </row>
    <row collapsed="false" customFormat="false" customHeight="false" hidden="false" ht="12.1" outlineLevel="0" r="118">
      <c r="A118" s="5" t="s">
        <f>=HYPERLINK("https://leilaoonline.net/lote/detalhe/134946", "2001")</f>
      </c>
      <c r="B118" s="4" t="s">
        <f>=HYPERLINK("https://leilaoonline.net/lote/detalhe/134946", " Órgão Defoli antigo funcionando, madeira maciça.")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3.100,00</t>
        </is>
      </c>
      <c r="F118" s="4" t="inlineStr">
        <is>
          <t>200.00</t>
        </is>
      </c>
    </row>
    <row collapsed="false" customFormat="false" customHeight="false" hidden="false" ht="12.1" outlineLevel="0" r="119">
      <c r="A119" s="5" t="s">
        <f>=HYPERLINK("https://leilaoonline.net/lote/detalhe/134948", "2003")</f>
      </c>
      <c r="B119" s="4" t="s">
        <f>=HYPERLINK("https://leilaoonline.net/lote/detalhe/134948", " Fogão industrial 6 bocas duplas Cozil com forno todo em inox")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3.800,00</t>
        </is>
      </c>
      <c r="F119" s="4" t="inlineStr">
        <is>
          <t>200.00</t>
        </is>
      </c>
    </row>
    <row collapsed="false" customFormat="false" customHeight="false" hidden="false" ht="12.1" outlineLevel="0" r="120">
      <c r="A120" s="5" t="s">
        <f>=HYPERLINK("https://leilaoonline.net/lote/detalhe/134954", "2005")</f>
      </c>
      <c r="B120" s="4" t="s">
        <f>=HYPERLINK("https://leilaoonline.net/lote/detalhe/134954", " giroflex com modulo e sirene 12v")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850,00</t>
        </is>
      </c>
      <c r="F120" s="4" t="inlineStr">
        <is>
          <t>100.00</t>
        </is>
      </c>
    </row>
    <row collapsed="false" customFormat="false" customHeight="false" hidden="false" ht="12.1" outlineLevel="0" r="121">
      <c r="A121" s="5" t="s">
        <f>=HYPERLINK("https://leilaoonline.net/lote/detalhe/134967", "2006")</f>
      </c>
      <c r="B121" s="4" t="s">
        <f>=HYPERLINK("https://leilaoonline.net/lote/detalhe/134967", " balcão refrigerado com pedra de granito e pia inox 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1.200,00</t>
        </is>
      </c>
      <c r="F121" s="4" t="inlineStr">
        <is>
          <t>100.00</t>
        </is>
      </c>
    </row>
    <row collapsed="false" customFormat="false" customHeight="false" hidden="false" ht="12.1" outlineLevel="0" r="122">
      <c r="A122" s="5" t="s">
        <f>=HYPERLINK("https://leilaoonline.net/lote/detalhe/134960", "2007")</f>
      </c>
      <c r="B122" s="4" t="s">
        <f>=HYPERLINK("https://leilaoonline.net/lote/detalhe/134960", " câmera fotográfica Zenit 122 ml 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650,00</t>
        </is>
      </c>
      <c r="F122" s="4" t="inlineStr">
        <is>
          <t>50.00</t>
        </is>
      </c>
    </row>
    <row collapsed="false" customFormat="false" customHeight="false" hidden="false" ht="12.1" outlineLevel="0" r="123">
      <c r="A123" s="5" t="s">
        <f>=HYPERLINK("https://leilaoonline.net/lote/detalhe/134973", "2008")</f>
      </c>
      <c r="B123" s="4" t="s">
        <f>=HYPERLINK("https://leilaoonline.net/lote/detalhe/134973", " geladeira antiga Frigedaire")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900,00</t>
        </is>
      </c>
      <c r="F123" s="4" t="inlineStr">
        <is>
          <t>100.00</t>
        </is>
      </c>
    </row>
    <row collapsed="false" customFormat="false" customHeight="false" hidden="false" ht="12.1" outlineLevel="0" r="124">
      <c r="A124" s="5" t="s">
        <f>=HYPERLINK("https://leilaoonline.net/lote/detalhe/134957", "2009")</f>
      </c>
      <c r="B124" s="4" t="s">
        <f>=HYPERLINK("https://leilaoonline.net/lote/detalhe/134957", " policorte Meta Maq com motor 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900,00</t>
        </is>
      </c>
      <c r="F124" s="4" t="inlineStr">
        <is>
          <t>100.00</t>
        </is>
      </c>
    </row>
    <row collapsed="false" customFormat="false" customHeight="false" hidden="false" ht="12.1" outlineLevel="0" r="125">
      <c r="A125" s="5" t="s">
        <f>=HYPERLINK("https://leilaoonline.net/lote/detalhe/134965", "2010")</f>
      </c>
      <c r="B125" s="4" t="s">
        <f>=HYPERLINK("https://leilaoonline.net/lote/detalhe/134965", " gerador a gasolina no estado sem teste de funcionamento")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1.200,00</t>
        </is>
      </c>
      <c r="F125" s="4" t="inlineStr">
        <is>
          <t>100.00</t>
        </is>
      </c>
    </row>
    <row collapsed="false" customFormat="false" customHeight="false" hidden="false" ht="12.1" outlineLevel="0" r="126">
      <c r="A126" s="5" t="s">
        <f>=HYPERLINK("https://leilaoonline.net/lote/detalhe/134949", "2011")</f>
      </c>
      <c r="B126" s="4" t="s">
        <f>=HYPERLINK("https://leilaoonline.net/lote/detalhe/134949", " bomba de vácuo hf 55CFN")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5.500,00</t>
        </is>
      </c>
      <c r="F126" s="4" t="inlineStr">
        <is>
          <t>200.00</t>
        </is>
      </c>
    </row>
    <row collapsed="false" customFormat="false" customHeight="false" hidden="false" ht="12.1" outlineLevel="0" r="127">
      <c r="A127" s="5" t="s">
        <f>=HYPERLINK("https://leilaoonline.net/lote/detalhe/134956", "2013")</f>
      </c>
      <c r="B127" s="4" t="s">
        <f>=HYPERLINK("https://leilaoonline.net/lote/detalhe/134956", " gerador a gasolina sem teste de funcionamento com falta de peças 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900,00</t>
        </is>
      </c>
      <c r="F127" s="4" t="inlineStr">
        <is>
          <t>100.00</t>
        </is>
      </c>
    </row>
    <row collapsed="false" customFormat="false" customHeight="false" hidden="false" ht="12.1" outlineLevel="0" r="128">
      <c r="A128" s="5" t="s">
        <f>=HYPERLINK("https://leilaoonline.net/lote/detalhe/134964", "2014")</f>
      </c>
      <c r="B128" s="4" t="s">
        <f>=HYPERLINK("https://leilaoonline.net/lote/detalhe/134964", " máquina de fumaça sem teste de funcionamento e canhão de luz funcionando")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900,00</t>
        </is>
      </c>
      <c r="F128" s="4" t="inlineStr">
        <is>
          <t>100.00</t>
        </is>
      </c>
    </row>
    <row collapsed="false" customFormat="false" customHeight="false" hidden="false" ht="12.1" outlineLevel="0" r="129">
      <c r="A129" s="5" t="s">
        <f>=HYPERLINK("https://leilaoonline.net/lote/detalhe/134950", "2015")</f>
      </c>
      <c r="B129" s="4" t="s">
        <f>=HYPERLINK("https://leilaoonline.net/lote/detalhe/134950", " reciver gradiente no estado")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350,00</t>
        </is>
      </c>
      <c r="F129" s="4" t="inlineStr">
        <is>
          <t>50.00</t>
        </is>
      </c>
    </row>
    <row collapsed="false" customFormat="false" customHeight="false" hidden="false" ht="12.1" outlineLevel="0" r="130">
      <c r="A130" s="5" t="s">
        <f>=HYPERLINK("https://leilaoonline.net/lote/detalhe/134963", "2020")</f>
      </c>
      <c r="B130" s="4" t="s">
        <f>=HYPERLINK("https://leilaoonline.net/lote/detalhe/134963", " ar condicionado Springer 7500 btu sem teste de funcionamento")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450,00</t>
        </is>
      </c>
      <c r="F130" s="4" t="inlineStr">
        <is>
          <t>100.00</t>
        </is>
      </c>
    </row>
    <row collapsed="false" customFormat="false" customHeight="false" hidden="false" ht="12.1" outlineLevel="0" r="131">
      <c r="A131" s="5" t="s">
        <f>=HYPERLINK("https://leilaoonline.net/lote/detalhe/134955", "2021")</f>
      </c>
      <c r="B131" s="4" t="s">
        <f>=HYPERLINK("https://leilaoonline.net/lote/detalhe/134955", " forno de têmpora Brasmet 220v tipo k250 no estado")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1.800,00</t>
        </is>
      </c>
      <c r="F131" s="4" t="inlineStr">
        <is>
          <t>100.00</t>
        </is>
      </c>
    </row>
    <row collapsed="false" customFormat="false" customHeight="false" hidden="false" ht="12.1" outlineLevel="0" r="132">
      <c r="A132" s="5" t="s">
        <f>=HYPERLINK("https://leilaoonline.net/lote/detalhe/134974", "2022")</f>
      </c>
      <c r="B132" s="4" t="s">
        <f>=HYPERLINK("https://leilaoonline.net/lote/detalhe/134974", " máquina de costura indústria reta Singer no estado")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650,00</t>
        </is>
      </c>
      <c r="F132" s="4" t="inlineStr">
        <is>
          <t>100.00</t>
        </is>
      </c>
    </row>
    <row collapsed="false" customFormat="false" customHeight="false" hidden="false" ht="12.1" outlineLevel="0" r="133">
      <c r="A133" s="5" t="s">
        <f>=HYPERLINK("https://leilaoonline.net/lote/detalhe/134969", "2024")</f>
      </c>
      <c r="B133" s="4" t="s">
        <f>=HYPERLINK("https://leilaoonline.net/lote/detalhe/134969", " martelo rompedor pneumático no estado")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1.900,00</t>
        </is>
      </c>
      <c r="F133" s="4" t="inlineStr">
        <is>
          <t>100.00</t>
        </is>
      </c>
    </row>
    <row collapsed="false" customFormat="false" customHeight="false" hidden="false" ht="12.1" outlineLevel="0" r="134">
      <c r="A134" s="5" t="s">
        <f>=HYPERLINK("https://leilaoonline.net/lote/detalhe/134951", "2025")</f>
      </c>
      <c r="B134" s="4" t="s">
        <f>=HYPERLINK("https://leilaoonline.net/lote/detalhe/134951", " martelo rompedor elétrico sem teste de funcionamento")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750,00</t>
        </is>
      </c>
      <c r="F134" s="4" t="inlineStr">
        <is>
          <t>100.00</t>
        </is>
      </c>
    </row>
    <row collapsed="false" customFormat="false" customHeight="false" hidden="false" ht="12.1" outlineLevel="0" r="135">
      <c r="A135" s="5" t="s">
        <f>=HYPERLINK("https://leilaoonline.net/lote/detalhe/134968", "2026")</f>
      </c>
      <c r="B135" s="4" t="s">
        <f>=HYPERLINK("https://leilaoonline.net/lote/detalhe/134968", " sucata de martelos rompedores aproximadamente 30 peças")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1.900,00</t>
        </is>
      </c>
      <c r="F135" s="4" t="inlineStr">
        <is>
          <t>100.00</t>
        </is>
      </c>
    </row>
    <row collapsed="false" customFormat="false" customHeight="false" hidden="false" ht="12.1" outlineLevel="0" r="136">
      <c r="A136" s="5" t="s">
        <f>=HYPERLINK("https://leilaoonline.net/lote/detalhe/134947", "2027")</f>
      </c>
      <c r="B136" s="4" t="s">
        <f>=HYPERLINK("https://leilaoonline.net/lote/detalhe/134947", " vibrador de concreto funcionando 7 peças Bosch somente o vibrador")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2.100,00</t>
        </is>
      </c>
      <c r="F136" s="4" t="inlineStr">
        <is>
          <t>100.00</t>
        </is>
      </c>
    </row>
    <row collapsed="false" customFormat="false" customHeight="false" hidden="false" ht="12.1" outlineLevel="0" r="137">
      <c r="A137" s="5" t="s">
        <f>=HYPERLINK("https://leilaoonline.net/lote/detalhe/134972", "2028")</f>
      </c>
      <c r="B137" s="4" t="s">
        <f>=HYPERLINK("https://leilaoonline.net/lote/detalhe/134972", " motor estacionário Honda 5.5cv")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600,00</t>
        </is>
      </c>
      <c r="F137" s="4" t="inlineStr">
        <is>
          <t>50.00</t>
        </is>
      </c>
    </row>
    <row collapsed="false" customFormat="false" customHeight="false" hidden="false" ht="12.1" outlineLevel="0" r="138">
      <c r="A138" s="5" t="s">
        <f>=HYPERLINK("https://leilaoonline.net/lote/detalhe/134961", "2029")</f>
      </c>
      <c r="B138" s="4" t="s">
        <f>=HYPERLINK("https://leilaoonline.net/lote/detalhe/134961", " vibrador de concreto vibromak 4 peças no estado")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1.900,00</t>
        </is>
      </c>
      <c r="F138" s="4" t="inlineStr">
        <is>
          <t>100.00</t>
        </is>
      </c>
    </row>
    <row collapsed="false" customFormat="false" customHeight="false" hidden="false" ht="12.1" outlineLevel="0" r="139">
      <c r="A139" s="5" t="s">
        <f>=HYPERLINK("https://leilaoonline.net/lote/detalhe/134966", "2030")</f>
      </c>
      <c r="B139" s="4" t="s">
        <f>=HYPERLINK("https://leilaoonline.net/lote/detalhe/134966", " esmerilhadeira 7 peças com cabo cortado sem teste de funcionamento ")</f>
      </c>
      <c r="C139" s="4" t="inlineStr">
        <is>
          <t>Vendido</t>
        </is>
      </c>
      <c r="D139" s="4" t="inlineStr">
        <is>
          <t>1</t>
        </is>
      </c>
      <c r="E139" s="5" t="inlineStr">
        <is>
          <t>900,00</t>
        </is>
      </c>
      <c r="F139" s="4" t="inlineStr">
        <is>
          <t>50.00</t>
        </is>
      </c>
    </row>
    <row collapsed="false" customFormat="false" customHeight="false" hidden="false" ht="12.1" outlineLevel="0" r="140">
      <c r="A140" s="5" t="s">
        <f>=HYPERLINK("https://leilaoonline.net/lote/detalhe/135062", "2031")</f>
      </c>
      <c r="B140" s="4" t="s">
        <f>=HYPERLINK("https://leilaoonline.net/lote/detalhe/135062", " serra circular 9 peças no estado sem teste")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700,00</t>
        </is>
      </c>
      <c r="F140" s="4" t="inlineStr">
        <is>
          <t>50.00</t>
        </is>
      </c>
    </row>
    <row collapsed="false" customFormat="false" customHeight="false" hidden="false" ht="12.1" outlineLevel="0" r="141">
      <c r="A141" s="5" t="s">
        <f>=HYPERLINK("https://leilaoonline.net/lote/detalhe/134975", "2032")</f>
      </c>
      <c r="B141" s="4" t="s">
        <f>=HYPERLINK("https://leilaoonline.net/lote/detalhe/134975", " máquina de gelo Springer ace maker modelo icma 0158b sem teste de funcionamento 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900,00</t>
        </is>
      </c>
      <c r="F141" s="4" t="inlineStr">
        <is>
          <t>50.00</t>
        </is>
      </c>
    </row>
    <row collapsed="false" customFormat="false" customHeight="false" hidden="false" ht="12.1" outlineLevel="0" r="142">
      <c r="A142" s="5" t="s">
        <f>=HYPERLINK("https://leilaoonline.net/lote/detalhe/134952", "2033")</f>
      </c>
      <c r="B142" s="4" t="s">
        <f>=HYPERLINK("https://leilaoonline.net/lote/detalhe/134952", " descascador de legumes Hobart no estado")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900,00</t>
        </is>
      </c>
      <c r="F142" s="4" t="inlineStr">
        <is>
          <t>50.00</t>
        </is>
      </c>
    </row>
    <row collapsed="false" customFormat="false" customHeight="false" hidden="false" ht="12.1" outlineLevel="0" r="143">
      <c r="A143" s="5" t="s">
        <f>=HYPERLINK("https://leilaoonline.net/lote/detalhe/134971", "2034")</f>
      </c>
      <c r="B143" s="4" t="s">
        <f>=HYPERLINK("https://leilaoonline.net/lote/detalhe/134971", " aquecedor de ar Britânia sem teste de funcionamento")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200,00</t>
        </is>
      </c>
      <c r="F143" s="4" t="inlineStr">
        <is>
          <t>50.00</t>
        </is>
      </c>
    </row>
    <row collapsed="false" customFormat="false" customHeight="false" hidden="false" ht="12.1" outlineLevel="0" r="144">
      <c r="A144" s="5" t="s">
        <f>=HYPERLINK("https://leilaoonline.net/lote/detalhe/134959", "2035")</f>
      </c>
      <c r="B144" s="4" t="s">
        <f>=HYPERLINK("https://leilaoonline.net/lote/detalhe/134959", " escorredor de pratos comercial inox")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350,00</t>
        </is>
      </c>
      <c r="F144" s="4" t="inlineStr">
        <is>
          <t>50.00</t>
        </is>
      </c>
    </row>
    <row collapsed="false" customFormat="false" customHeight="false" hidden="false" ht="12.1" outlineLevel="0" r="145">
      <c r="A145" s="5" t="s">
        <f>=HYPERLINK("https://leilaoonline.net/lote/detalhe/134970", "2036")</f>
      </c>
      <c r="B145" s="4" t="s">
        <f>=HYPERLINK("https://leilaoonline.net/lote/detalhe/134970", " maquina chantili Frigomat tp 2 no estado faltando acessórios 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1.200,00</t>
        </is>
      </c>
      <c r="F145" s="4" t="inlineStr">
        <is>
          <t>50.00</t>
        </is>
      </c>
    </row>
    <row collapsed="false" customFormat="false" customHeight="false" hidden="false" ht="12.1" outlineLevel="0" r="146">
      <c r="A146" s="5" t="s">
        <f>=HYPERLINK("https://leilaoonline.net/lote/detalhe/134958", "2037")</f>
      </c>
      <c r="B146" s="4" t="s">
        <f>=HYPERLINK("https://leilaoonline.net/lote/detalhe/134958", " fatiado de alimentos robot coupe cl50 no estado 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800,00</t>
        </is>
      </c>
      <c r="F146" s="4" t="inlineStr">
        <is>
          <t>50.00</t>
        </is>
      </c>
    </row>
    <row collapsed="false" customFormat="false" customHeight="false" hidden="false" ht="12.1" outlineLevel="0" r="147">
      <c r="A147" s="5" t="s">
        <f>=HYPERLINK("https://leilaoonline.net/lote/detalhe/134962", "2038")</f>
      </c>
      <c r="B147" s="4" t="s">
        <f>=HYPERLINK("https://leilaoonline.net/lote/detalhe/134962", " 2 cortadores de grama a gasolina no estado ")</f>
      </c>
      <c r="C147" s="4" t="inlineStr">
        <is>
          <t>Vendido</t>
        </is>
      </c>
      <c r="D147" s="4" t="inlineStr">
        <is>
          <t>1</t>
        </is>
      </c>
      <c r="E147" s="5" t="inlineStr">
        <is>
          <t>700,00</t>
        </is>
      </c>
      <c r="F147" s="4" t="inlineStr">
        <is>
          <t>50.00</t>
        </is>
      </c>
    </row>
    <row collapsed="false" customFormat="false" customHeight="false" hidden="false" ht="12.1" outlineLevel="0" r="148">
      <c r="A148" s="5" t="s">
        <f>=HYPERLINK("https://leilaoonline.net/lote/detalhe/134953", "2039")</f>
      </c>
      <c r="B148" s="4" t="s">
        <f>=HYPERLINK("https://leilaoonline.net/lote/detalhe/134953", " eletrodomésticos aproximadamente 20 peças no estado")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750,00</t>
        </is>
      </c>
      <c r="F148" s="4" t="inlineStr">
        <is>
          <t>50.00</t>
        </is>
      </c>
    </row>
    <row collapsed="false" customFormat="false" customHeight="false" hidden="false" ht="12.1" outlineLevel="0" r="149">
      <c r="A149" s="5" t="s">
        <f>=HYPERLINK("https://leilaoonline.net/lote/detalhe/134976", "2040")</f>
      </c>
      <c r="B149" s="4" t="s">
        <f>=HYPERLINK("https://leilaoonline.net/lote/detalhe/134976", " Maca")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300,00</t>
        </is>
      </c>
      <c r="F149" s="4" t="inlineStr">
        <is>
          <t>50.00</t>
        </is>
      </c>
    </row>
    <row collapsed="false" customFormat="false" customHeight="false" hidden="false" ht="12.1" outlineLevel="0" r="150">
      <c r="A150" s="5" t="s">
        <f>=HYPERLINK("https://leilaoonline.net/lote/detalhe/134978", "2041")</f>
      </c>
      <c r="B150" s="4" t="s">
        <f>=HYPERLINK("https://leilaoonline.net/lote/detalhe/134978", " 1 balança Filizola 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150,00</t>
        </is>
      </c>
      <c r="F150" s="4" t="inlineStr">
        <is>
          <t>50.00</t>
        </is>
      </c>
    </row>
    <row collapsed="false" customFormat="false" customHeight="false" hidden="false" ht="12.1" outlineLevel="0" r="151">
      <c r="A151" s="5" t="s">
        <f>=HYPERLINK("https://leilaoonline.net/lote/detalhe/134977", "2042")</f>
      </c>
      <c r="B151" s="4" t="s">
        <f>=HYPERLINK("https://leilaoonline.net/lote/detalhe/134977", " frigobar Eterny sem teste de funcionamento no estado 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300,00</t>
        </is>
      </c>
      <c r="F151" s="4" t="inlineStr">
        <is>
          <t>50.00</t>
        </is>
      </c>
    </row>
    <row collapsed="false" customFormat="false" customHeight="false" hidden="false" ht="12.1" outlineLevel="0" r="152">
      <c r="A152" s="5" t="s">
        <f>=HYPERLINK("https://leilaoonline.net/lote/detalhe/134981", "2043")</f>
      </c>
      <c r="B152" s="4" t="s">
        <f>=HYPERLINK("https://leilaoonline.net/lote/detalhe/134981", " frigobar Consul sem teste de funcionamento no estado")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380,00</t>
        </is>
      </c>
      <c r="F152" s="4" t="inlineStr">
        <is>
          <t>50.00</t>
        </is>
      </c>
    </row>
    <row collapsed="false" customFormat="false" customHeight="false" hidden="false" ht="12.1" outlineLevel="0" r="153">
      <c r="A153" s="5" t="s">
        <f>=HYPERLINK("https://leilaoonline.net/lote/detalhe/134979", "2044")</f>
      </c>
      <c r="B153" s="4" t="s">
        <f>=HYPERLINK("https://leilaoonline.net/lote/detalhe/134979", " frigobar Eterny sem teste de funcionamento no estado")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300,00</t>
        </is>
      </c>
      <c r="F153" s="4" t="inlineStr">
        <is>
          <t>50.00</t>
        </is>
      </c>
    </row>
    <row collapsed="false" customFormat="false" customHeight="false" hidden="false" ht="12.1" outlineLevel="0" r="154">
      <c r="A154" s="5" t="s">
        <f>=HYPERLINK("https://leilaoonline.net/lote/detalhe/134982", "2045")</f>
      </c>
      <c r="B154" s="4" t="s">
        <f>=HYPERLINK("https://leilaoonline.net/lote/detalhe/134982", " Máquina de café expresso Astória 2 bicas com moinho de café italiano funcionando 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2.900,00</t>
        </is>
      </c>
      <c r="F154" s="4" t="inlineStr">
        <is>
          <t>200.00</t>
        </is>
      </c>
    </row>
    <row collapsed="false" customFormat="false" customHeight="false" hidden="false" ht="12.1" outlineLevel="0" r="155">
      <c r="A155" s="5" t="s">
        <f>=HYPERLINK("https://leilaoonline.net/lote/detalhe/134980", "2046")</f>
      </c>
      <c r="B155" s="4" t="s">
        <f>=HYPERLINK("https://leilaoonline.net/lote/detalhe/134980", " câmara fria sem teste de funcionamento portas amassadas no estado 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550,00</t>
        </is>
      </c>
      <c r="F155" s="4" t="inlineStr">
        <is>
          <t>100.00</t>
        </is>
      </c>
    </row>
    <row collapsed="false" customFormat="false" customHeight="false" hidden="false" ht="12.1" outlineLevel="0" r="156">
      <c r="A156" s="5" t="s">
        <f>=HYPERLINK("https://leilaoonline.net/lote/detalhe/134983", "2047")</f>
      </c>
      <c r="B156" s="4" t="s">
        <f>=HYPERLINK("https://leilaoonline.net/lote/detalhe/134983", " geladeira antiga Frigidaire no estado 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550,00</t>
        </is>
      </c>
      <c r="F156" s="4" t="inlineStr">
        <is>
          <t>100.00</t>
        </is>
      </c>
    </row>
    <row collapsed="false" customFormat="false" customHeight="false" hidden="false" ht="12.1" outlineLevel="0" r="157">
      <c r="A157" s="5" t="s">
        <f>=HYPERLINK("https://leilaoonline.net/lote/detalhe/134989", "2049")</f>
      </c>
      <c r="B157" s="4" t="s">
        <f>=HYPERLINK("https://leilaoonline.net/lote/detalhe/134989", " sucata motor estacionário 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300,00</t>
        </is>
      </c>
      <c r="F157" s="4" t="inlineStr">
        <is>
          <t>100.00</t>
        </is>
      </c>
    </row>
    <row collapsed="false" customFormat="false" customHeight="false" hidden="false" ht="12.1" outlineLevel="0" r="158">
      <c r="A158" s="5" t="s">
        <f>=HYPERLINK("https://leilaoonline.net/lote/detalhe/134986", "2050")</f>
      </c>
      <c r="B158" s="4" t="s">
        <f>=HYPERLINK("https://leilaoonline.net/lote/detalhe/134986", " fritadeira a gás no estado 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900,00</t>
        </is>
      </c>
      <c r="F158" s="4" t="inlineStr">
        <is>
          <t>200.00</t>
        </is>
      </c>
    </row>
    <row collapsed="false" customFormat="false" customHeight="false" hidden="false" ht="12.1" outlineLevel="0" r="159">
      <c r="A159" s="5" t="s">
        <f>=HYPERLINK("https://leilaoonline.net/lote/detalhe/134987", "2051")</f>
      </c>
      <c r="B159" s="4" t="s">
        <f>=HYPERLINK("https://leilaoonline.net/lote/detalhe/134987", " cortador de grama elétrico no estado")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350,00</t>
        </is>
      </c>
      <c r="F159" s="4" t="inlineStr">
        <is>
          <t>100.00</t>
        </is>
      </c>
    </row>
    <row collapsed="false" customFormat="false" customHeight="false" hidden="false" ht="12.1" outlineLevel="0" r="160">
      <c r="A160" s="5" t="s">
        <f>=HYPERLINK("https://leilaoonline.net/lote/detalhe/134984", "2052")</f>
      </c>
      <c r="B160" s="4" t="s">
        <f>=HYPERLINK("https://leilaoonline.net/lote/detalhe/134984", " cortador de cimento Wacker no estado")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2.500,00</t>
        </is>
      </c>
      <c r="F160" s="4" t="inlineStr">
        <is>
          <t>200.00</t>
        </is>
      </c>
    </row>
    <row collapsed="false" customFormat="false" customHeight="false" hidden="false" ht="12.1" outlineLevel="0" r="161">
      <c r="A161" s="5" t="s">
        <f>=HYPERLINK("https://leilaoonline.net/lote/detalhe/134988", "2053")</f>
      </c>
      <c r="B161" s="4" t="s">
        <f>=HYPERLINK("https://leilaoonline.net/lote/detalhe/134988", " 3 equipamentos no estado 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550,00</t>
        </is>
      </c>
      <c r="F161" s="4" t="inlineStr">
        <is>
          <t>100.00</t>
        </is>
      </c>
    </row>
    <row collapsed="false" customFormat="false" customHeight="false" hidden="false" ht="12.1" outlineLevel="0" r="162">
      <c r="A162" s="5" t="s">
        <f>=HYPERLINK("https://leilaoonline.net/lote/detalhe/134985", "2054")</f>
      </c>
      <c r="B162" s="4" t="s">
        <f>=HYPERLINK("https://leilaoonline.net/lote/detalhe/134985", " fritadeira elétrica dupla Cozil no estado")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900,00</t>
        </is>
      </c>
      <c r="F162" s="4" t="inlineStr">
        <is>
          <t>100.00</t>
        </is>
      </c>
    </row>
    <row collapsed="false" customFormat="false" customHeight="false" hidden="false" ht="12.1" outlineLevel="0" r="163">
      <c r="A163" s="5" t="s">
        <f>=HYPERLINK("https://leilaoonline.net/lote/detalhe/134990", "2055")</f>
      </c>
      <c r="B163" s="4" t="s">
        <f>=HYPERLINK("https://leilaoonline.net/lote/detalhe/134990", " cabine de jato de areia Nortof")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7.000,00</t>
        </is>
      </c>
      <c r="F163" s="4" t="inlineStr">
        <is>
          <t>200.00</t>
        </is>
      </c>
    </row>
    <row collapsed="false" customFormat="false" customHeight="false" hidden="false" ht="12.1" outlineLevel="0" r="164">
      <c r="A164" s="5" t="s">
        <f>=HYPERLINK("https://leilaoonline.net/lote/detalhe/134997", "2057")</f>
      </c>
      <c r="B164" s="4" t="s">
        <f>=HYPERLINK("https://leilaoonline.net/lote/detalhe/134997", " balcão pista fria no estado 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1.200,00</t>
        </is>
      </c>
      <c r="F164" s="4" t="inlineStr">
        <is>
          <t>100.00</t>
        </is>
      </c>
    </row>
    <row collapsed="false" customFormat="false" customHeight="false" hidden="false" ht="12.1" outlineLevel="0" r="165">
      <c r="A165" s="5" t="s">
        <f>=HYPERLINK("https://leilaoonline.net/lote/detalhe/134995", "2058")</f>
      </c>
      <c r="B165" s="4" t="s">
        <f>=HYPERLINK("https://leilaoonline.net/lote/detalhe/134995", " bomba de vácuo no estado 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850,00</t>
        </is>
      </c>
      <c r="F165" s="4" t="inlineStr">
        <is>
          <t>50.00</t>
        </is>
      </c>
    </row>
    <row collapsed="false" customFormat="false" customHeight="false" hidden="false" ht="12.1" outlineLevel="0" r="166">
      <c r="A166" s="5" t="s">
        <f>=HYPERLINK("https://leilaoonline.net/lote/detalhe/135001", "2059")</f>
      </c>
      <c r="B166" s="4" t="s">
        <f>=HYPERLINK("https://leilaoonline.net/lote/detalhe/135001", " aproximadamente 4 mesas")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300,00</t>
        </is>
      </c>
      <c r="F166" s="4" t="inlineStr">
        <is>
          <t>50.00</t>
        </is>
      </c>
    </row>
    <row collapsed="false" customFormat="false" customHeight="false" hidden="false" ht="12.1" outlineLevel="0" r="167">
      <c r="A167" s="5" t="s">
        <f>=HYPERLINK("https://leilaoonline.net/lote/detalhe/134996", "2060")</f>
      </c>
      <c r="B167" s="4" t="s">
        <f>=HYPERLINK("https://leilaoonline.net/lote/detalhe/134996", "Chevrolet Blazer. Com Motor 6 CC não instalado. Ano 1997")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12.500,00</t>
        </is>
      </c>
      <c r="F167" s="4" t="inlineStr">
        <is>
          <t>200.00</t>
        </is>
      </c>
    </row>
    <row collapsed="false" customFormat="false" customHeight="false" hidden="false" ht="12.1" outlineLevel="0" r="168">
      <c r="A168" s="5" t="s">
        <f>=HYPERLINK("https://leilaoonline.net/lote/detalhe/134999", "2061")</f>
      </c>
      <c r="B168" s="4" t="s">
        <f>=HYPERLINK("https://leilaoonline.net/lote/detalhe/134999", " betoneira no estado 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900,00</t>
        </is>
      </c>
      <c r="F168" s="4" t="inlineStr">
        <is>
          <t>100.00</t>
        </is>
      </c>
    </row>
    <row collapsed="false" customFormat="false" customHeight="false" hidden="false" ht="12.1" outlineLevel="0" r="169">
      <c r="A169" s="5" t="s">
        <f>=HYPERLINK("https://leilaoonline.net/lote/detalhe/134994", "2062")</f>
      </c>
      <c r="B169" s="4" t="s">
        <f>=HYPERLINK("https://leilaoonline.net/lote/detalhe/134994", "Cabine de F-1000")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4.500,00</t>
        </is>
      </c>
      <c r="F169" s="4" t="inlineStr">
        <is>
          <t>250.00</t>
        </is>
      </c>
    </row>
    <row collapsed="false" customFormat="false" customHeight="false" hidden="false" ht="12.1" outlineLevel="0" r="170">
      <c r="A170" s="5" t="s">
        <f>=HYPERLINK("https://leilaoonline.net/lote/detalhe/135000", "2063")</f>
      </c>
      <c r="B170" s="4" t="s">
        <f>=HYPERLINK("https://leilaoonline.net/lote/detalhe/135000", " radio antigo no estado 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550,00</t>
        </is>
      </c>
      <c r="F170" s="4" t="inlineStr">
        <is>
          <t>100.00</t>
        </is>
      </c>
    </row>
    <row collapsed="false" customFormat="false" customHeight="false" hidden="false" ht="12.1" outlineLevel="0" r="171">
      <c r="A171" s="5" t="s">
        <f>=HYPERLINK("https://leilaoonline.net/lote/detalhe/135003", "2065")</f>
      </c>
      <c r="B171" s="4" t="s">
        <f>=HYPERLINK("https://leilaoonline.net/lote/detalhe/135003", " câmera fotográfica Canon no estado 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650,00</t>
        </is>
      </c>
      <c r="F171" s="4" t="inlineStr">
        <is>
          <t>100.00</t>
        </is>
      </c>
    </row>
    <row collapsed="false" customFormat="false" customHeight="false" hidden="false" ht="12.1" outlineLevel="0" r="172">
      <c r="A172" s="5" t="s">
        <f>=HYPERLINK("https://leilaoonline.net/lote/detalhe/134991", "2066")</f>
      </c>
      <c r="B172" s="4" t="s">
        <f>=HYPERLINK("https://leilaoonline.net/lote/detalhe/134991", " prensa acêntrica 3 toneladas no estado 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2.900,00</t>
        </is>
      </c>
      <c r="F172" s="4" t="inlineStr">
        <is>
          <t>200.00</t>
        </is>
      </c>
    </row>
    <row collapsed="false" customFormat="false" customHeight="false" hidden="false" ht="12.1" outlineLevel="0" r="173">
      <c r="A173" s="5" t="s">
        <f>=HYPERLINK("https://leilaoonline.net/lote/detalhe/134998", "2067")</f>
      </c>
      <c r="B173" s="4" t="s">
        <f>=HYPERLINK("https://leilaoonline.net/lote/detalhe/134998", " prensa acêntrica 1800 kg no estado")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1.800,00</t>
        </is>
      </c>
      <c r="F173" s="4" t="inlineStr">
        <is>
          <t>100.00</t>
        </is>
      </c>
    </row>
    <row collapsed="false" customFormat="false" customHeight="false" hidden="false" ht="12.1" outlineLevel="0" r="174">
      <c r="A174" s="5" t="s">
        <f>=HYPERLINK("https://leilaoonline.net/lote/detalhe/134992", "2068")</f>
      </c>
      <c r="B174" s="4" t="s">
        <f>=HYPERLINK("https://leilaoonline.net/lote/detalhe/134992", " policorte somar no estado")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800,00</t>
        </is>
      </c>
      <c r="F174" s="4" t="inlineStr">
        <is>
          <t>100.00</t>
        </is>
      </c>
    </row>
    <row collapsed="false" customFormat="false" customHeight="false" hidden="false" ht="12.1" outlineLevel="0" r="175">
      <c r="A175" s="5" t="s">
        <f>=HYPERLINK("https://leilaoonline.net/lote/detalhe/134993", "2070")</f>
      </c>
      <c r="B175" s="4" t="s">
        <f>=HYPERLINK("https://leilaoonline.net/lote/detalhe/134993", " bomba de água Anauger 900, 2 peças no estado")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600,00</t>
        </is>
      </c>
      <c r="F175" s="4" t="inlineStr">
        <is>
          <t>100.00</t>
        </is>
      </c>
    </row>
    <row collapsed="false" customFormat="false" customHeight="false" hidden="false" ht="12.1" outlineLevel="0" r="176">
      <c r="A176" s="5" t="s">
        <f>=HYPERLINK("https://leilaoonline.net/lote/detalhe/135002", "2071")</f>
      </c>
      <c r="B176" s="4" t="s">
        <f>=HYPERLINK("https://leilaoonline.net/lote/detalhe/135002", " balança Filizola no estado 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100,00</t>
        </is>
      </c>
      <c r="F176" s="4" t="inlineStr">
        <is>
          <t>100.00</t>
        </is>
      </c>
    </row>
    <row collapsed="false" customFormat="false" customHeight="false" hidden="false" ht="12.1" outlineLevel="0" r="177">
      <c r="A177" s="5" t="s">
        <f>=HYPERLINK("https://leilaoonline.net/lote/detalhe/135029", "2073")</f>
      </c>
      <c r="B177" s="4" t="s">
        <f>=HYPERLINK("https://leilaoonline.net/lote/detalhe/135029", " Máquina de café expresso Astória 2 bicas com moinho de café italiano funcionando 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2.900,00</t>
        </is>
      </c>
      <c r="F177" s="4" t="inlineStr">
        <is>
          <t>200.00</t>
        </is>
      </c>
    </row>
    <row collapsed="false" customFormat="false" customHeight="false" hidden="false" ht="12.1" outlineLevel="0" r="178">
      <c r="A178" s="5" t="s">
        <f>=HYPERLINK("https://leilaoonline.net/lote/detalhe/135008", "2074")</f>
      </c>
      <c r="B178" s="4" t="s">
        <f>=HYPERLINK("https://leilaoonline.net/lote/detalhe/135008", " fritadeira a gás no estado 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900,00</t>
        </is>
      </c>
      <c r="F178" s="4" t="inlineStr">
        <is>
          <t>100.00</t>
        </is>
      </c>
    </row>
    <row collapsed="false" customFormat="false" customHeight="false" hidden="false" ht="12.1" outlineLevel="0" r="179">
      <c r="A179" s="5" t="s">
        <f>=HYPERLINK("https://leilaoonline.net/lote/detalhe/135028", "2075")</f>
      </c>
      <c r="B179" s="4" t="s">
        <f>=HYPERLINK("https://leilaoonline.net/lote/detalhe/135028", " fritadeira elétrica dupla no estado 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900,00</t>
        </is>
      </c>
      <c r="F179" s="4" t="inlineStr">
        <is>
          <t>100.00</t>
        </is>
      </c>
    </row>
    <row collapsed="false" customFormat="false" customHeight="false" hidden="false" ht="12.1" outlineLevel="0" r="180">
      <c r="A180" s="5" t="s">
        <f>=HYPERLINK("https://leilaoonline.net/lote/detalhe/135014", "2076")</f>
      </c>
      <c r="B180" s="4" t="s">
        <f>=HYPERLINK("https://leilaoonline.net/lote/detalhe/135014", " estufa de secagem no estado")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2.100,00</t>
        </is>
      </c>
      <c r="F180" s="4" t="inlineStr">
        <is>
          <t>100.00</t>
        </is>
      </c>
    </row>
    <row collapsed="false" customFormat="false" customHeight="false" hidden="false" ht="12.1" outlineLevel="0" r="181">
      <c r="A181" s="5" t="s">
        <f>=HYPERLINK("https://leilaoonline.net/lote/detalhe/135027", "2077")</f>
      </c>
      <c r="B181" s="4" t="s">
        <f>=HYPERLINK("https://leilaoonline.net/lote/detalhe/135027", " maca hospitalar no estado 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250,00</t>
        </is>
      </c>
      <c r="F181" s="4" t="inlineStr">
        <is>
          <t>100.00</t>
        </is>
      </c>
    </row>
    <row collapsed="false" customFormat="false" customHeight="false" hidden="false" ht="12.1" outlineLevel="0" r="182">
      <c r="A182" s="5" t="s">
        <f>=HYPERLINK("https://leilaoonline.net/lote/detalhe/135015", "2078")</f>
      </c>
      <c r="B182" s="4" t="s">
        <f>=HYPERLINK("https://leilaoonline.net/lote/detalhe/135015", "Vibradores de concreto Bosch (não funcionam) 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900,00</t>
        </is>
      </c>
      <c r="F182" s="4" t="inlineStr">
        <is>
          <t>100.00</t>
        </is>
      </c>
    </row>
    <row collapsed="false" customFormat="false" customHeight="false" hidden="false" ht="12.1" outlineLevel="0" r="183">
      <c r="A183" s="5" t="s">
        <f>=HYPERLINK("https://leilaoonline.net/lote/detalhe/135022", "2079")</f>
      </c>
      <c r="B183" s="4" t="s">
        <f>=HYPERLINK("https://leilaoonline.net/lote/detalhe/135022", " girafa 3 toneladas no estado 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3.900,00</t>
        </is>
      </c>
      <c r="F183" s="4" t="inlineStr">
        <is>
          <t>100.00</t>
        </is>
      </c>
    </row>
    <row collapsed="false" customFormat="false" customHeight="false" hidden="false" ht="12.1" outlineLevel="0" r="184">
      <c r="A184" s="5" t="s">
        <f>=HYPERLINK("https://leilaoonline.net/lote/detalhe/135005", "2080")</f>
      </c>
      <c r="B184" s="4" t="s">
        <f>=HYPERLINK("https://leilaoonline.net/lote/detalhe/135005", " cortador de grama a gasolina no estado 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1.200,00</t>
        </is>
      </c>
      <c r="F184" s="4" t="inlineStr">
        <is>
          <t>100.00</t>
        </is>
      </c>
    </row>
    <row collapsed="false" customFormat="false" customHeight="false" hidden="false" ht="12.1" outlineLevel="0" r="185">
      <c r="A185" s="5" t="s">
        <f>=HYPERLINK("https://leilaoonline.net/lote/detalhe/135010", "2082")</f>
      </c>
      <c r="B185" s="4" t="s">
        <f>=HYPERLINK("https://leilaoonline.net/lote/detalhe/135010", " ar condicionado mídia 30.000 btu sem teste de funcionamento no estado 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750,00</t>
        </is>
      </c>
      <c r="F185" s="4" t="inlineStr">
        <is>
          <t>100.00</t>
        </is>
      </c>
    </row>
    <row collapsed="false" customFormat="false" customHeight="false" hidden="false" ht="12.1" outlineLevel="0" r="186">
      <c r="A186" s="5" t="s">
        <f>=HYPERLINK("https://leilaoonline.net/lote/detalhe/135030", "2083")</f>
      </c>
      <c r="B186" s="4" t="s">
        <f>=HYPERLINK("https://leilaoonline.net/lote/detalhe/135030", " Geladeira clímax antiga no estado 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600,00</t>
        </is>
      </c>
      <c r="F186" s="4" t="inlineStr">
        <is>
          <t>100.00</t>
        </is>
      </c>
    </row>
    <row collapsed="false" customFormat="false" customHeight="false" hidden="false" ht="12.1" outlineLevel="0" r="187">
      <c r="A187" s="5" t="s">
        <f>=HYPERLINK("https://leilaoonline.net/lote/detalhe/135007", "2084")</f>
      </c>
      <c r="B187" s="4" t="s">
        <f>=HYPERLINK("https://leilaoonline.net/lote/detalhe/135007", " Secadora de roupas Brastemp no estado 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500,00</t>
        </is>
      </c>
      <c r="F187" s="4" t="inlineStr">
        <is>
          <t>100.00</t>
        </is>
      </c>
    </row>
    <row collapsed="false" customFormat="false" customHeight="false" hidden="false" ht="12.1" outlineLevel="0" r="188">
      <c r="A188" s="5" t="s">
        <f>=HYPERLINK("https://leilaoonline.net/lote/detalhe/135025", "2085")</f>
      </c>
      <c r="B188" s="4" t="s">
        <f>=HYPERLINK("https://leilaoonline.net/lote/detalhe/135025", " Lote com 3 tvs com defeitos 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650,00</t>
        </is>
      </c>
      <c r="F188" s="4" t="inlineStr">
        <is>
          <t>50.00</t>
        </is>
      </c>
    </row>
    <row collapsed="false" customFormat="false" customHeight="false" hidden="false" ht="12.1" outlineLevel="0" r="189">
      <c r="A189" s="5" t="s">
        <f>=HYPERLINK("https://leilaoonline.net/lote/detalhe/135013", "2086")</f>
      </c>
      <c r="B189" s="4" t="s">
        <f>=HYPERLINK("https://leilaoonline.net/lote/detalhe/135013", " Máquina de escrever antiga Triumph no estado 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300,00</t>
        </is>
      </c>
      <c r="F189" s="4" t="inlineStr">
        <is>
          <t>100.00</t>
        </is>
      </c>
    </row>
    <row collapsed="false" customFormat="false" customHeight="false" hidden="false" ht="12.1" outlineLevel="0" r="190">
      <c r="A190" s="5" t="s">
        <f>=HYPERLINK("https://leilaoonline.net/lote/detalhe/135031", "2087")</f>
      </c>
      <c r="B190" s="4" t="s">
        <f>=HYPERLINK("https://leilaoonline.net/lote/detalhe/135031", " Máquina de escrever antiga Rtmington Hana no estado 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300,00</t>
        </is>
      </c>
      <c r="F190" s="4" t="inlineStr">
        <is>
          <t>100.00</t>
        </is>
      </c>
    </row>
    <row collapsed="false" customFormat="false" customHeight="false" hidden="false" ht="12.1" outlineLevel="0" r="191">
      <c r="A191" s="5" t="s">
        <f>=HYPERLINK("https://leilaoonline.net/lote/detalhe/135016", "2088")</f>
      </c>
      <c r="B191" s="4" t="s">
        <f>=HYPERLINK("https://leilaoonline.net/lote/detalhe/135016", " Máquina de escrever antiga Olivett portátil no estado 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300,00</t>
        </is>
      </c>
      <c r="F191" s="4" t="inlineStr">
        <is>
          <t>100.00</t>
        </is>
      </c>
    </row>
    <row collapsed="false" customFormat="false" customHeight="false" hidden="false" ht="12.1" outlineLevel="0" r="192">
      <c r="A192" s="5" t="s">
        <f>=HYPERLINK("https://leilaoonline.net/lote/detalhe/135024", "2089")</f>
      </c>
      <c r="B192" s="4" t="s">
        <f>=HYPERLINK("https://leilaoonline.net/lote/detalhe/135024", " Máquina de costura antiga Elna no estado 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800,00</t>
        </is>
      </c>
      <c r="F192" s="4" t="inlineStr">
        <is>
          <t>100.00</t>
        </is>
      </c>
    </row>
    <row collapsed="false" customFormat="false" customHeight="false" hidden="false" ht="12.1" outlineLevel="0" r="193">
      <c r="A193" s="5" t="s">
        <f>=HYPERLINK("https://leilaoonline.net/lote/detalhe/135004", "2090")</f>
      </c>
      <c r="B193" s="4" t="s">
        <f>=HYPERLINK("https://leilaoonline.net/lote/detalhe/135004", " Filmadora Panasonic no estado 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500,00</t>
        </is>
      </c>
      <c r="F193" s="4" t="inlineStr">
        <is>
          <t>100.00</t>
        </is>
      </c>
    </row>
    <row collapsed="false" customFormat="false" customHeight="false" hidden="false" ht="12.1" outlineLevel="0" r="194">
      <c r="A194" s="5" t="s">
        <f>=HYPERLINK("https://leilaoonline.net/lote/detalhe/135033", "2091")</f>
      </c>
      <c r="B194" s="4" t="s">
        <f>=HYPERLINK("https://leilaoonline.net/lote/detalhe/135033", " 3 em 1 CCE sem caixas, antigo no estado 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300,00</t>
        </is>
      </c>
      <c r="F194" s="4" t="inlineStr">
        <is>
          <t>50.00</t>
        </is>
      </c>
    </row>
    <row collapsed="false" customFormat="false" customHeight="false" hidden="false" ht="12.1" outlineLevel="0" r="195">
      <c r="A195" s="5" t="s">
        <f>=HYPERLINK("https://leilaoonline.net/lote/detalhe/135006", "2092")</f>
      </c>
      <c r="B195" s="4" t="s">
        <f>=HYPERLINK("https://leilaoonline.net/lote/detalhe/135006", " radio portátil Philips antigo no estado 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200,00</t>
        </is>
      </c>
      <c r="F195" s="4" t="inlineStr">
        <is>
          <t>50.00</t>
        </is>
      </c>
    </row>
    <row collapsed="false" customFormat="false" customHeight="false" hidden="false" ht="12.1" outlineLevel="0" r="196">
      <c r="A196" s="5" t="s">
        <f>=HYPERLINK("https://leilaoonline.net/lote/detalhe/135021", "2093")</f>
      </c>
      <c r="B196" s="4" t="s">
        <f>=HYPERLINK("https://leilaoonline.net/lote/detalhe/135021", " radio portátil National antigo, no estado 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200,00</t>
        </is>
      </c>
      <c r="F196" s="4" t="inlineStr">
        <is>
          <t>50.00</t>
        </is>
      </c>
    </row>
    <row collapsed="false" customFormat="false" customHeight="false" hidden="false" ht="12.1" outlineLevel="0" r="197">
      <c r="A197" s="5" t="s">
        <f>=HYPERLINK("https://leilaoonline.net/lote/detalhe/135018", "2094")</f>
      </c>
      <c r="B197" s="4" t="s">
        <f>=HYPERLINK("https://leilaoonline.net/lote/detalhe/135018", " radio portátil antigo no estado 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200,00</t>
        </is>
      </c>
      <c r="F197" s="4" t="inlineStr">
        <is>
          <t>50.00</t>
        </is>
      </c>
    </row>
    <row collapsed="false" customFormat="false" customHeight="false" hidden="false" ht="12.1" outlineLevel="0" r="198">
      <c r="A198" s="5" t="s">
        <f>=HYPERLINK("https://leilaoonline.net/lote/detalhe/135020", "2095")</f>
      </c>
      <c r="B198" s="4" t="s">
        <f>=HYPERLINK("https://leilaoonline.net/lote/detalhe/135020", " radio relógio National antigo no estado 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150,00</t>
        </is>
      </c>
      <c r="F198" s="4" t="inlineStr">
        <is>
          <t>50.00</t>
        </is>
      </c>
    </row>
    <row collapsed="false" customFormat="false" customHeight="false" hidden="false" ht="12.1" outlineLevel="0" r="199">
      <c r="A199" s="5" t="s">
        <f>=HYPERLINK("https://leilaoonline.net/lote/detalhe/135012", "2096")</f>
      </c>
      <c r="B199" s="4" t="s">
        <f>=HYPERLINK("https://leilaoonline.net/lote/detalhe/135012", " toca fita antigo Philips no estado")</f>
      </c>
      <c r="C199" s="4" t="inlineStr">
        <is>
          <t>Não vendido</t>
        </is>
      </c>
      <c r="D199" s="4" t="inlineStr">
        <is>
          <t>0</t>
        </is>
      </c>
      <c r="E199" s="5" t="inlineStr">
        <is>
          <t>200,00</t>
        </is>
      </c>
      <c r="F199" s="4" t="inlineStr">
        <is>
          <t>50.00</t>
        </is>
      </c>
    </row>
    <row collapsed="false" customFormat="false" customHeight="false" hidden="false" ht="12.1" outlineLevel="0" r="200">
      <c r="A200" s="5" t="s">
        <f>=HYPERLINK("https://leilaoonline.net/lote/detalhe/135026", "2097")</f>
      </c>
      <c r="B200" s="4" t="s">
        <f>=HYPERLINK("https://leilaoonline.net/lote/detalhe/135026", " reciver gradiente no estado 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500,00</t>
        </is>
      </c>
      <c r="F200" s="4" t="inlineStr">
        <is>
          <t>50.00</t>
        </is>
      </c>
    </row>
    <row collapsed="false" customFormat="false" customHeight="false" hidden="false" ht="12.1" outlineLevel="0" r="201">
      <c r="A201" s="5" t="s">
        <f>=HYPERLINK("https://leilaoonline.net/lote/detalhe/135009", "2098")</f>
      </c>
      <c r="B201" s="4" t="s">
        <f>=HYPERLINK("https://leilaoonline.net/lote/detalhe/135009", " reciver no estado ")</f>
      </c>
      <c r="C201" s="4" t="inlineStr">
        <is>
          <t>Não vendido</t>
        </is>
      </c>
      <c r="D201" s="4" t="inlineStr">
        <is>
          <t>0</t>
        </is>
      </c>
      <c r="E201" s="5" t="inlineStr">
        <is>
          <t>500,00</t>
        </is>
      </c>
      <c r="F201" s="4" t="inlineStr">
        <is>
          <t>50.00</t>
        </is>
      </c>
    </row>
    <row collapsed="false" customFormat="false" customHeight="false" hidden="false" ht="12.1" outlineLevel="0" r="202">
      <c r="A202" s="5" t="s">
        <f>=HYPERLINK("https://leilaoonline.net/lote/detalhe/135032", "2099")</f>
      </c>
      <c r="B202" s="4" t="s">
        <f>=HYPERLINK("https://leilaoonline.net/lote/detalhe/135032", " radio toca fitas e cd várias marcas 10 peças no estado 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600,00</t>
        </is>
      </c>
      <c r="F202" s="4" t="inlineStr">
        <is>
          <t>50.00</t>
        </is>
      </c>
    </row>
    <row collapsed="false" customFormat="false" customHeight="false" hidden="false" ht="12.1" outlineLevel="0" r="203">
      <c r="A203" s="5" t="s">
        <f>=HYPERLINK("https://leilaoonline.net/lote/detalhe/135011", "2100")</f>
      </c>
      <c r="B203" s="4" t="s">
        <f>=HYPERLINK("https://leilaoonline.net/lote/detalhe/135011", " reciver gradiente no estado 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500,00</t>
        </is>
      </c>
      <c r="F203" s="4" t="inlineStr">
        <is>
          <t>50.00</t>
        </is>
      </c>
    </row>
    <row collapsed="false" customFormat="false" customHeight="false" hidden="false" ht="12.1" outlineLevel="0" r="204">
      <c r="A204" s="5" t="s">
        <f>=HYPERLINK("https://leilaoonline.net/lote/detalhe/135017", "2102")</f>
      </c>
      <c r="B204" s="4" t="s">
        <f>=HYPERLINK("https://leilaoonline.net/lote/detalhe/135017", " telefone antigo 2 peças no estado")</f>
      </c>
      <c r="C204" s="4" t="inlineStr">
        <is>
          <t>Não vendido</t>
        </is>
      </c>
      <c r="D204" s="4" t="inlineStr">
        <is>
          <t>0</t>
        </is>
      </c>
      <c r="E204" s="5" t="inlineStr">
        <is>
          <t>100,00</t>
        </is>
      </c>
      <c r="F204" s="4" t="inlineStr">
        <is>
          <t>50.00</t>
        </is>
      </c>
    </row>
    <row collapsed="false" customFormat="false" customHeight="false" hidden="false" ht="12.1" outlineLevel="0" r="205">
      <c r="A205" s="5" t="s">
        <f>=HYPERLINK("https://leilaoonline.net/lote/detalhe/135023", "2103")</f>
      </c>
      <c r="B205" s="4" t="s">
        <f>=HYPERLINK("https://leilaoonline.net/lote/detalhe/135023", " replica gramofone cópia autentica ")</f>
      </c>
      <c r="C205" s="4" t="inlineStr">
        <is>
          <t>Não vendido</t>
        </is>
      </c>
      <c r="D205" s="4" t="inlineStr">
        <is>
          <t>0</t>
        </is>
      </c>
      <c r="E205" s="5" t="inlineStr">
        <is>
          <t>800,00</t>
        </is>
      </c>
      <c r="F205" s="4" t="inlineStr">
        <is>
          <t>50.00</t>
        </is>
      </c>
    </row>
    <row collapsed="false" customFormat="false" customHeight="false" hidden="false" ht="12.1" outlineLevel="0" r="206">
      <c r="A206" s="5" t="s">
        <f>=HYPERLINK("https://leilaoonline.net/lote/detalhe/135019", "2104")</f>
      </c>
      <c r="B206" s="4" t="s">
        <f>=HYPERLINK("https://leilaoonline.net/lote/detalhe/135019", " avião aero modelismo com motor a gasolina faltando controle ")</f>
      </c>
      <c r="C206" s="4" t="inlineStr">
        <is>
          <t>Não vendido</t>
        </is>
      </c>
      <c r="D206" s="4" t="inlineStr">
        <is>
          <t>0</t>
        </is>
      </c>
      <c r="E206" s="5" t="inlineStr">
        <is>
          <t>800,00</t>
        </is>
      </c>
      <c r="F206" s="4" t="inlineStr">
        <is>
          <t>50.00</t>
        </is>
      </c>
    </row>
    <row collapsed="false" customFormat="false" customHeight="false" hidden="false" ht="12.1" outlineLevel="0" r="207">
      <c r="A207" s="5" t="s">
        <f>=HYPERLINK("https://leilaoonline.net/lote/detalhe/135034", "2105")</f>
      </c>
      <c r="B207" s="4" t="s">
        <f>=HYPERLINK("https://leilaoonline.net/lote/detalhe/135034", " rádio toca fitas e cd várias marcas 10 peças no estado ")</f>
      </c>
      <c r="C207" s="4" t="inlineStr">
        <is>
          <t>Não vendido</t>
        </is>
      </c>
      <c r="D207" s="4" t="inlineStr">
        <is>
          <t>0</t>
        </is>
      </c>
      <c r="E207" s="5" t="inlineStr">
        <is>
          <t>650,00</t>
        </is>
      </c>
      <c r="F207" s="4" t="inlineStr">
        <is>
          <t>50.00</t>
        </is>
      </c>
    </row>
    <row collapsed="false" customFormat="false" customHeight="false" hidden="false" ht="12.1" outlineLevel="0" r="208">
      <c r="A208" s="5" t="s">
        <f>=HYPERLINK("https://leilaoonline.net/lote/detalhe/135035", "2106")</f>
      </c>
      <c r="B208" s="4" t="s">
        <f>=HYPERLINK("https://leilaoonline.net/lote/detalhe/135035", " rádio toca fitas e cd várias marcas 10 peças no estado ")</f>
      </c>
      <c r="C208" s="4" t="inlineStr">
        <is>
          <t>Não vendido</t>
        </is>
      </c>
      <c r="D208" s="4" t="inlineStr">
        <is>
          <t>0</t>
        </is>
      </c>
      <c r="E208" s="5" t="inlineStr">
        <is>
          <t>650,00</t>
        </is>
      </c>
      <c r="F208" s="4" t="inlineStr">
        <is>
          <t>50.00</t>
        </is>
      </c>
    </row>
    <row collapsed="false" customFormat="false" customHeight="false" hidden="false" ht="12.1" outlineLevel="0" r="209">
      <c r="A209" s="5" t="s">
        <f>=HYPERLINK("https://leilaoonline.net/lote/detalhe/135036", "2109")</f>
      </c>
      <c r="B209" s="4" t="s">
        <f>=HYPERLINK("https://leilaoonline.net/lote/detalhe/135036", "Cristaleira antiga, restaurada sem detalhes ")</f>
      </c>
      <c r="C209" s="4" t="inlineStr">
        <is>
          <t>Não vendido</t>
        </is>
      </c>
      <c r="D209" s="4" t="inlineStr">
        <is>
          <t>0</t>
        </is>
      </c>
      <c r="E209" s="5" t="inlineStr">
        <is>
          <t>1.250,00</t>
        </is>
      </c>
      <c r="F209" s="4" t="inlineStr">
        <is>
          <t>250.00</t>
        </is>
      </c>
    </row>
    <row collapsed="false" customFormat="false" customHeight="false" hidden="false" ht="12.1" outlineLevel="0" r="210">
      <c r="A210" s="5" t="s">
        <f>=HYPERLINK("https://leilaoonline.net/lote/detalhe/135037", "2110")</f>
      </c>
      <c r="B210" s="4" t="s">
        <f>=HYPERLINK("https://leilaoonline.net/lote/detalhe/135037", "Cômoda Penteadeira antiga restaurada sem detalhes")</f>
      </c>
      <c r="C210" s="4" t="inlineStr">
        <is>
          <t>Não vendido</t>
        </is>
      </c>
      <c r="D210" s="4" t="inlineStr">
        <is>
          <t>0</t>
        </is>
      </c>
      <c r="E210" s="5" t="inlineStr">
        <is>
          <t>1.100,00</t>
        </is>
      </c>
      <c r="F210" s="4" t="inlineStr">
        <is>
          <t>250.00</t>
        </is>
      </c>
    </row>
    <row collapsed="false" customFormat="false" customHeight="false" hidden="false" ht="12.1" outlineLevel="0" r="211">
      <c r="A211" s="5" t="s">
        <f>=HYPERLINK("https://leilaoonline.net/lote/detalhe/135064", "2113")</f>
      </c>
      <c r="B211" s="4" t="s">
        <f>=HYPERLINK("https://leilaoonline.net/lote/detalhe/135064", " Aprox. 22 pares de molas dianteira G6 adiante original. ")</f>
      </c>
      <c r="C211" s="4" t="inlineStr">
        <is>
          <t>Não vendido</t>
        </is>
      </c>
      <c r="D211" s="4" t="inlineStr">
        <is>
          <t>0</t>
        </is>
      </c>
      <c r="E211" s="5" t="inlineStr">
        <is>
          <t>3.500,00</t>
        </is>
      </c>
      <c r="F211" s="4" t="inlineStr">
        <is>
          <t>100.00</t>
        </is>
      </c>
    </row>
    <row collapsed="false" customFormat="false" customHeight="false" hidden="false" ht="12.1" outlineLevel="0" r="212">
      <c r="A212" s="5" t="s">
        <f>=HYPERLINK("https://leilaoonline.net/lote/detalhe/135065", "2114")</f>
      </c>
      <c r="B212" s="4" t="s">
        <f>=HYPERLINK("https://leilaoonline.net/lote/detalhe/135065", " Geladeira")</f>
      </c>
      <c r="C212" s="4" t="inlineStr">
        <is>
          <t>Não vendido</t>
        </is>
      </c>
      <c r="D212" s="4" t="inlineStr">
        <is>
          <t>0</t>
        </is>
      </c>
      <c r="E212" s="5" t="inlineStr">
        <is>
          <t>300,00</t>
        </is>
      </c>
      <c r="F212" s="4" t="inlineStr">
        <is>
          <t>100.00</t>
        </is>
      </c>
    </row>
    <row collapsed="false" customFormat="false" customHeight="false" hidden="false" ht="12.1" outlineLevel="0" r="213">
      <c r="A213" s="5" t="s">
        <f>=HYPERLINK("https://leilaoonline.net/lote/detalhe/135067", "2115")</f>
      </c>
      <c r="B213" s="4" t="s">
        <f>=HYPERLINK("https://leilaoonline.net/lote/detalhe/135067", "Auto clave")</f>
      </c>
      <c r="C213" s="4" t="inlineStr">
        <is>
          <t>Não vendido</t>
        </is>
      </c>
      <c r="D213" s="4" t="inlineStr">
        <is>
          <t>0</t>
        </is>
      </c>
      <c r="E213" s="5" t="inlineStr">
        <is>
          <t>750,00</t>
        </is>
      </c>
      <c r="F213" s="4" t="inlineStr">
        <is>
          <t>200.00</t>
        </is>
      </c>
    </row>
    <row collapsed="false" customFormat="false" customHeight="false" hidden="false" ht="12.1" outlineLevel="0" r="214">
      <c r="A214" s="5" t="s">
        <f>=HYPERLINK("https://leilaoonline.net/lote/detalhe/135068", "2116")</f>
      </c>
      <c r="B214" s="4" t="s">
        <f>=HYPERLINK("https://leilaoonline.net/lote/detalhe/135068", "GM Opala Comodoro Ano 1981/81. Álcool")</f>
      </c>
      <c r="C214" s="4" t="inlineStr">
        <is>
          <t>Não vendido</t>
        </is>
      </c>
      <c r="D214" s="4" t="inlineStr">
        <is>
          <t>0</t>
        </is>
      </c>
      <c r="E214" s="5" t="inlineStr">
        <is>
          <t>16.000,00</t>
        </is>
      </c>
      <c r="F214" s="4" t="inlineStr">
        <is>
          <t>250.00</t>
        </is>
      </c>
    </row>
    <row collapsed="false" customFormat="false" customHeight="false" hidden="false" ht="12.1" outlineLevel="0" r="215">
      <c r="A215" s="5" t="s">
        <f>=HYPERLINK("https://leilaoonline.net/lote/detalhe/135069", "2117")</f>
      </c>
      <c r="B215" s="4" t="s">
        <f>=HYPERLINK("https://leilaoonline.net/lote/detalhe/135069", "Esteira elétrica")</f>
      </c>
      <c r="C215" s="4" t="inlineStr">
        <is>
          <t>Não vendido</t>
        </is>
      </c>
      <c r="D215" s="4" t="inlineStr">
        <is>
          <t>0</t>
        </is>
      </c>
      <c r="E215" s="5" t="inlineStr">
        <is>
          <t>750,00</t>
        </is>
      </c>
      <c r="F215" s="4" t="inlineStr">
        <is>
          <t>200.00</t>
        </is>
      </c>
    </row>
    <row collapsed="false" customFormat="false" customHeight="false" hidden="false" ht="12.1" outlineLevel="0" r="216">
      <c r="A216" s="5" t="s">
        <f>=HYPERLINK("https://leilaoonline.net/lote/detalhe/135125", "2121")</f>
      </c>
      <c r="B216" s="4" t="s">
        <f>=HYPERLINK("https://leilaoonline.net/lote/detalhe/135125", " Rádio")</f>
      </c>
      <c r="C216" s="4" t="inlineStr">
        <is>
          <t>Não vendido</t>
        </is>
      </c>
      <c r="D216" s="4" t="inlineStr">
        <is>
          <t>0</t>
        </is>
      </c>
      <c r="E216" s="5" t="inlineStr">
        <is>
          <t>300,00</t>
        </is>
      </c>
      <c r="F216" s="4" t="inlineStr">
        <is>
          <t>50.00</t>
        </is>
      </c>
    </row>
    <row collapsed="false" customFormat="false" customHeight="false" hidden="false" ht="12.1" outlineLevel="0" r="217">
      <c r="A217" s="5" t="s">
        <f>=HYPERLINK("https://leilaoonline.net/lote/detalhe/135131", "2122")</f>
      </c>
      <c r="B217" s="4" t="s">
        <f>=HYPERLINK("https://leilaoonline.net/lote/detalhe/135131", " Rádio")</f>
      </c>
      <c r="C217" s="4" t="inlineStr">
        <is>
          <t>Não vendido</t>
        </is>
      </c>
      <c r="D217" s="4" t="inlineStr">
        <is>
          <t>0</t>
        </is>
      </c>
      <c r="E217" s="5" t="inlineStr">
        <is>
          <t>300,00</t>
        </is>
      </c>
      <c r="F217" s="4" t="inlineStr">
        <is>
          <t>50.00</t>
        </is>
      </c>
    </row>
    <row collapsed="false" customFormat="false" customHeight="false" hidden="false" ht="12.1" outlineLevel="0" r="218">
      <c r="A218" s="5" t="s">
        <f>=HYPERLINK("https://leilaoonline.net/lote/detalhe/135128", "2123")</f>
      </c>
      <c r="B218" s="4" t="s">
        <f>=HYPERLINK("https://leilaoonline.net/lote/detalhe/135128", " Rádio ")</f>
      </c>
      <c r="C218" s="4" t="inlineStr">
        <is>
          <t>Não vendido</t>
        </is>
      </c>
      <c r="D218" s="4" t="inlineStr">
        <is>
          <t>0</t>
        </is>
      </c>
      <c r="E218" s="5" t="inlineStr">
        <is>
          <t>300,00</t>
        </is>
      </c>
      <c r="F218" s="4" t="inlineStr">
        <is>
          <t>50.00</t>
        </is>
      </c>
    </row>
    <row collapsed="false" customFormat="false" customHeight="false" hidden="false" ht="12.1" outlineLevel="0" r="219">
      <c r="A219" s="5" t="s">
        <f>=HYPERLINK("https://leilaoonline.net/lote/detalhe/135132", "2124")</f>
      </c>
      <c r="B219" s="4" t="s">
        <f>=HYPERLINK("https://leilaoonline.net/lote/detalhe/135132", " 10 peças bombas para água com fonte 110v ou 220v")</f>
      </c>
      <c r="C219" s="4" t="inlineStr">
        <is>
          <t>Não vendido</t>
        </is>
      </c>
      <c r="D219" s="4" t="inlineStr">
        <is>
          <t>0</t>
        </is>
      </c>
      <c r="E219" s="5" t="inlineStr">
        <is>
          <t>1.100,00</t>
        </is>
      </c>
      <c r="F219" s="4" t="inlineStr">
        <is>
          <t>150.00</t>
        </is>
      </c>
    </row>
    <row collapsed="false" customFormat="false" customHeight="false" hidden="false" ht="12.1" outlineLevel="0" r="220">
      <c r="A220" s="5" t="s">
        <f>=HYPERLINK("https://leilaoonline.net/lote/detalhe/135126", "2126")</f>
      </c>
      <c r="B220" s="4" t="s">
        <f>=HYPERLINK("https://leilaoonline.net/lote/detalhe/135126", " Compressor")</f>
      </c>
      <c r="C220" s="4" t="inlineStr">
        <is>
          <t>Não vendido</t>
        </is>
      </c>
      <c r="D220" s="4" t="inlineStr">
        <is>
          <t>0</t>
        </is>
      </c>
      <c r="E220" s="5" t="inlineStr">
        <is>
          <t>1.200,00</t>
        </is>
      </c>
      <c r="F220" s="4" t="inlineStr">
        <is>
          <t>150.00</t>
        </is>
      </c>
    </row>
    <row collapsed="false" customFormat="false" customHeight="false" hidden="false" ht="12.1" outlineLevel="0" r="221">
      <c r="A221" s="5" t="s">
        <f>=HYPERLINK("https://leilaoonline.net/lote/detalhe/135130", "2127")</f>
      </c>
      <c r="B221" s="4" t="s">
        <f>=HYPERLINK("https://leilaoonline.net/lote/detalhe/135130", " Projetor de filmes 8mm ")</f>
      </c>
      <c r="C221" s="4" t="inlineStr">
        <is>
          <t>Não vendido</t>
        </is>
      </c>
      <c r="D221" s="4" t="inlineStr">
        <is>
          <t>0</t>
        </is>
      </c>
      <c r="E221" s="5" t="inlineStr">
        <is>
          <t>900,00</t>
        </is>
      </c>
      <c r="F221" s="4" t="inlineStr">
        <is>
          <t>150.00</t>
        </is>
      </c>
    </row>
    <row collapsed="false" customFormat="false" customHeight="false" hidden="false" ht="12.1" outlineLevel="0" r="222">
      <c r="A222" s="5" t="s">
        <f>=HYPERLINK("https://leilaoonline.net/lote/detalhe/135124", "2129")</f>
      </c>
      <c r="B222" s="4" t="s">
        <f>=HYPERLINK("https://leilaoonline.net/lote/detalhe/135124", " Autocrave")</f>
      </c>
      <c r="C222" s="4" t="inlineStr">
        <is>
          <t>Não vendido</t>
        </is>
      </c>
      <c r="D222" s="4" t="inlineStr">
        <is>
          <t>0</t>
        </is>
      </c>
      <c r="E222" s="5" t="inlineStr">
        <is>
          <t>900,00</t>
        </is>
      </c>
      <c r="F222" s="4" t="inlineStr">
        <is>
          <t>150.00</t>
        </is>
      </c>
    </row>
    <row collapsed="false" customFormat="false" customHeight="false" hidden="false" ht="12.1" outlineLevel="0" r="223">
      <c r="A223" s="5" t="s">
        <f>=HYPERLINK("https://leilaoonline.net/lote/detalhe/135127", "2130")</f>
      </c>
      <c r="B223" s="4" t="s">
        <f>=HYPERLINK("https://leilaoonline.net/lote/detalhe/135127", " Esteira")</f>
      </c>
      <c r="C223" s="4" t="inlineStr">
        <is>
          <t>Não vendido</t>
        </is>
      </c>
      <c r="D223" s="4" t="inlineStr">
        <is>
          <t>0</t>
        </is>
      </c>
      <c r="E223" s="5" t="inlineStr">
        <is>
          <t>900,00</t>
        </is>
      </c>
      <c r="F223" s="4" t="inlineStr">
        <is>
          <t>150.00</t>
        </is>
      </c>
    </row>
    <row collapsed="false" customFormat="false" customHeight="false" hidden="false" ht="12.1" outlineLevel="0" r="224">
      <c r="A224" s="5" t="s">
        <f>=HYPERLINK("https://leilaoonline.net/lote/detalhe/135133", "2131")</f>
      </c>
      <c r="B224" s="4" t="s">
        <f>=HYPERLINK("https://leilaoonline.net/lote/detalhe/135133", "Canoa Borda Média. 3,5 metros. Barco documentado. Carreta inclusa sem documento")</f>
      </c>
      <c r="C224" s="4" t="inlineStr">
        <is>
          <t>Lote retirado</t>
        </is>
      </c>
      <c r="D224" s="4" t="inlineStr">
        <is>
          <t>0</t>
        </is>
      </c>
      <c r="E224" s="5" t="inlineStr">
        <is>
          <t>3.900,00</t>
        </is>
      </c>
      <c r="F224" s="4" t="inlineStr">
        <is>
          <t>200.00</t>
        </is>
      </c>
    </row>
    <row collapsed="false" customFormat="false" customHeight="false" hidden="false" ht="12.1" outlineLevel="0" r="225">
      <c r="A225" s="5" t="s">
        <f>=HYPERLINK("https://leilaoonline.net/lote/detalhe/135117", "3001")</f>
      </c>
      <c r="B225" s="4" t="s">
        <f>=HYPERLINK("https://leilaoonline.net/lote/detalhe/135117", " Lote com TVs, Placas de TVs, autofalantes de TVs, Placas de wi-fi, PLACA DE CAPTURA PIXEVIEW, e Placas Diversas. Veja relação de itens.")</f>
      </c>
      <c r="C225" s="4" t="inlineStr">
        <is>
          <t>Não vendido</t>
        </is>
      </c>
      <c r="D225" s="4" t="inlineStr">
        <is>
          <t>0</t>
        </is>
      </c>
      <c r="E225" s="5" t="inlineStr">
        <is>
          <t>10.000,00</t>
        </is>
      </c>
      <c r="F225" s="4" t="inlineStr">
        <is>
          <t>200.00</t>
        </is>
      </c>
    </row>
    <row collapsed="false" customFormat="false" customHeight="false" hidden="false" ht="12.1" outlineLevel="0" r="226">
      <c r="A226" s="5" t="s">
        <f>=HYPERLINK("https://leilaoonline.net/lote/detalhe/135115", "3002")</f>
      </c>
      <c r="B226" s="4" t="s">
        <f>=HYPERLINK("https://leilaoonline.net/lote/detalhe/135115", " Lote com Placas de Computador, processadores, roteadores, gabinetes de TV, cooler, modem, fontes, leitores de CD/DVD/ e leitores de cartão. Veja relação de itens.")</f>
      </c>
      <c r="C226" s="4" t="inlineStr">
        <is>
          <t>Não vendido</t>
        </is>
      </c>
      <c r="D226" s="4" t="inlineStr">
        <is>
          <t>0</t>
        </is>
      </c>
      <c r="E226" s="5" t="inlineStr">
        <is>
          <t>10.000,00</t>
        </is>
      </c>
      <c r="F226" s="4" t="inlineStr">
        <is>
          <t>200.00</t>
        </is>
      </c>
    </row>
    <row collapsed="false" customFormat="false" customHeight="false" hidden="false" ht="12.1" outlineLevel="0" r="227">
      <c r="A227" s="5" t="s">
        <f>=HYPERLINK("https://leilaoonline.net/lote/detalhe/135118", "3003")</f>
      </c>
      <c r="B227" s="4" t="s">
        <f>=HYPERLINK("https://leilaoonline.net/lote/detalhe/135118", " Lote com Notebooks, placas mãe de notebooks e telas de notebook. Conforme relação de itens")</f>
      </c>
      <c r="C227" s="4" t="inlineStr">
        <is>
          <t>Não vendido</t>
        </is>
      </c>
      <c r="D227" s="4" t="inlineStr">
        <is>
          <t>0</t>
        </is>
      </c>
      <c r="E227" s="5" t="inlineStr">
        <is>
          <t>5.000,00</t>
        </is>
      </c>
      <c r="F227" s="4" t="inlineStr">
        <is>
          <t>200.00</t>
        </is>
      </c>
    </row>
    <row collapsed="false" customFormat="false" customHeight="false" hidden="false" ht="12.1" outlineLevel="0" r="228">
      <c r="A228" s="5" t="s">
        <f>=HYPERLINK("https://leilaoonline.net/lote/detalhe/135116", "3004")</f>
      </c>
      <c r="B228" s="4" t="s">
        <f>=HYPERLINK("https://leilaoonline.net/lote/detalhe/135116", " Lote de itens variados conforme relação.")</f>
      </c>
      <c r="C228" s="4" t="inlineStr">
        <is>
          <t>Não vendido</t>
        </is>
      </c>
      <c r="D228" s="4" t="inlineStr">
        <is>
          <t>0</t>
        </is>
      </c>
      <c r="E228" s="5" t="inlineStr">
        <is>
          <t>5.000,00</t>
        </is>
      </c>
      <c r="F228" s="4" t="inlineStr">
        <is>
          <t>200.00</t>
        </is>
      </c>
    </row>
    <row collapsed="false" customFormat="false" customHeight="false" hidden="false" ht="12.1" outlineLevel="0" r="229">
      <c r="A229" s="5" t="s">
        <f>=HYPERLINK("https://leilaoonline.net/lote/detalhe/135136", "3005")</f>
      </c>
      <c r="B229" s="4" t="s">
        <f>=HYPERLINK("https://leilaoonline.net/lote/detalhe/135136", " 1 Maquina de Costura Industrial Reta Bother, 1 Maquina de Costura de Braço Piffaf")</f>
      </c>
      <c r="C229" s="4" t="inlineStr">
        <is>
          <t>Não vendido</t>
        </is>
      </c>
      <c r="D229" s="4" t="inlineStr">
        <is>
          <t>0</t>
        </is>
      </c>
      <c r="E229" s="5" t="inlineStr">
        <is>
          <t>900,00</t>
        </is>
      </c>
      <c r="F229" s="4" t="inlineStr">
        <is>
          <t>150.00</t>
        </is>
      </c>
    </row>
    <row collapsed="false" customFormat="false" customHeight="false" hidden="false" ht="12.1" outlineLevel="0" r="230">
      <c r="A230" s="5" t="s">
        <f>=HYPERLINK("https://leilaoonline.net/lote/detalhe/135135", "3006")</f>
      </c>
      <c r="B230" s="4" t="s">
        <f>=HYPERLINK("https://leilaoonline.net/lote/detalhe/135135", " Lixadeira Para Acabamento Sapateiro 3 Pontas, Lixadeira Para Acabamento Sapateiro 6 Pontas e Compresseor Ferrari 24 l")</f>
      </c>
      <c r="C230" s="4" t="inlineStr">
        <is>
          <t>Não vendido</t>
        </is>
      </c>
      <c r="D230" s="4" t="inlineStr">
        <is>
          <t>0</t>
        </is>
      </c>
      <c r="E230" s="5" t="inlineStr">
        <is>
          <t>700,00</t>
        </is>
      </c>
      <c r="F230" s="4" t="inlineStr">
        <is>
          <t>150.00</t>
        </is>
      </c>
    </row>
    <row collapsed="false" customFormat="false" customHeight="false" hidden="false" ht="12.1" outlineLevel="0" r="231">
      <c r="A231" s="5" t="s">
        <f>=HYPERLINK("https://leilaoonline.net/lote/detalhe/135138", "3007")</f>
      </c>
      <c r="B231" s="4" t="s">
        <f>=HYPERLINK("https://leilaoonline.net/lote/detalhe/135138", " Forno Industrial Helmo a gás 350°")</f>
      </c>
      <c r="C231" s="4" t="inlineStr">
        <is>
          <t>Não vendido</t>
        </is>
      </c>
      <c r="D231" s="4" t="inlineStr">
        <is>
          <t>0</t>
        </is>
      </c>
      <c r="E231" s="5" t="inlineStr">
        <is>
          <t>900,00</t>
        </is>
      </c>
      <c r="F231" s="4" t="inlineStr">
        <is>
          <t>150.00</t>
        </is>
      </c>
    </row>
    <row collapsed="false" customFormat="false" customHeight="false" hidden="false" ht="12.1" outlineLevel="0" r="232">
      <c r="A232" s="5" t="s">
        <f>=HYPERLINK("https://leilaoonline.net/lote/detalhe/135139", "3008")</f>
      </c>
      <c r="B232" s="4" t="s">
        <f>=HYPERLINK("https://leilaoonline.net/lote/detalhe/135139", " Rampa de Madeira Para Treinamento de Fisioterapia com 3 degraus")</f>
      </c>
      <c r="C232" s="4" t="inlineStr">
        <is>
          <t>Não vendido</t>
        </is>
      </c>
      <c r="D232" s="4" t="inlineStr">
        <is>
          <t>0</t>
        </is>
      </c>
      <c r="E232" s="5" t="inlineStr">
        <is>
          <t>700,00</t>
        </is>
      </c>
      <c r="F232" s="4" t="inlineStr">
        <is>
          <t>150.00</t>
        </is>
      </c>
    </row>
    <row collapsed="false" customFormat="false" customHeight="false" hidden="false" ht="12.1" outlineLevel="0" r="233">
      <c r="A233" s="5" t="s">
        <f>=HYPERLINK("https://leilaoonline.net/lote/detalhe/135134", "3009")</f>
      </c>
      <c r="B233" s="4" t="s">
        <f>=HYPERLINK("https://leilaoonline.net/lote/detalhe/135134", " 2 Cadeiras de Rodas Infantil e 1 Cadeira de Rodas Adulto")</f>
      </c>
      <c r="C233" s="4" t="inlineStr">
        <is>
          <t>Não vendido</t>
        </is>
      </c>
      <c r="D233" s="4" t="inlineStr">
        <is>
          <t>0</t>
        </is>
      </c>
      <c r="E233" s="5" t="inlineStr">
        <is>
          <t>1.500,00</t>
        </is>
      </c>
      <c r="F233" s="4" t="inlineStr">
        <is>
          <t>150.00</t>
        </is>
      </c>
    </row>
    <row collapsed="false" customFormat="false" customHeight="false" hidden="false" ht="12.1" outlineLevel="0" r="234">
      <c r="A234" s="5" t="s">
        <f>=HYPERLINK("https://leilaoonline.net/lote/detalhe/135137", "3010")</f>
      </c>
      <c r="B234" s="4" t="s">
        <f>=HYPERLINK("https://leilaoonline.net/lote/detalhe/135137", " Acessórios Diversos - Pós hospitalares - Vide relação em anexo. ")</f>
      </c>
      <c r="C234" s="4" t="inlineStr">
        <is>
          <t>Não vendido</t>
        </is>
      </c>
      <c r="D234" s="4" t="inlineStr">
        <is>
          <t>0</t>
        </is>
      </c>
      <c r="E234" s="5" t="inlineStr">
        <is>
          <t>9.000,00</t>
        </is>
      </c>
      <c r="F234" s="4" t="inlineStr">
        <is>
          <t>200.00</t>
        </is>
      </c>
    </row>
    <row collapsed="false" customFormat="false" customHeight="false" hidden="false" ht="12.1" outlineLevel="0" r="235">
      <c r="A235" s="5" t="s">
        <f>=HYPERLINK("https://leilaoonline.net/lote/detalhe/135207", "4003")</f>
      </c>
      <c r="B235" s="4" t="s">
        <f>=HYPERLINK("https://leilaoonline.net/lote/detalhe/135207", " 4 PNEUS G2/L2D")</f>
      </c>
      <c r="C235" s="4" t="inlineStr">
        <is>
          <t>Vendido</t>
        </is>
      </c>
      <c r="D235" s="4" t="inlineStr">
        <is>
          <t>1</t>
        </is>
      </c>
      <c r="E235" s="5" t="inlineStr">
        <is>
          <t>900,00</t>
        </is>
      </c>
      <c r="F235" s="4" t="inlineStr">
        <is>
          <t>200.00</t>
        </is>
      </c>
    </row>
    <row collapsed="false" customFormat="false" customHeight="false" hidden="false" ht="12.1" outlineLevel="0" r="236">
      <c r="A236" s="5" t="s">
        <f>=HYPERLINK("https://leilaoonline.net/lote/detalhe/135208", "4009")</f>
      </c>
      <c r="B236" s="4" t="s">
        <f>=HYPERLINK("https://leilaoonline.net/lote/detalhe/135208", "  Luminárias (sem lâmpadas). Aprox.40")</f>
      </c>
      <c r="C236" s="4" t="inlineStr">
        <is>
          <t>Não vendido</t>
        </is>
      </c>
      <c r="D236" s="4" t="inlineStr">
        <is>
          <t>0</t>
        </is>
      </c>
      <c r="E236" s="5" t="inlineStr">
        <is>
          <t>400,00</t>
        </is>
      </c>
      <c r="F236" s="4" t="inlineStr">
        <is>
          <t>200.00</t>
        </is>
      </c>
    </row>
    <row collapsed="false" customFormat="false" customHeight="false" hidden="false" ht="12.1" outlineLevel="0" r="237">
      <c r="A237" s="5" t="s">
        <f>=HYPERLINK("https://leilaoonline.net/lote/detalhe/135417", "5001")</f>
      </c>
      <c r="B237" s="4" t="s">
        <f>=HYPERLINK("https://leilaoonline.net/lote/detalhe/135417", " APROX. 5.300 KG DE TUBOS VARIADOS CONFORME ESPECIFICAÇÔES")</f>
      </c>
      <c r="C237" s="4" t="inlineStr">
        <is>
          <t>Não vendido</t>
        </is>
      </c>
      <c r="D237" s="4" t="inlineStr">
        <is>
          <t>0</t>
        </is>
      </c>
      <c r="E237" s="5" t="inlineStr">
        <is>
          <t>25.000,00</t>
        </is>
      </c>
      <c r="F237" s="4" t="inlineStr">
        <is>
          <t>250.00</t>
        </is>
      </c>
    </row>
    <row collapsed="false" customFormat="false" customHeight="false" hidden="false" ht="12.1" outlineLevel="0" r="238">
      <c r="A238" s="5" t="s">
        <f>=HYPERLINK("https://leilaoonline.net/lote/detalhe/135418", "5002")</f>
      </c>
      <c r="B238" s="4" t="s">
        <f>=HYPERLINK("https://leilaoonline.net/lote/detalhe/135418", " APROX. 670 KG DE TIRAS, GUIAS, PERFIS E MAIS. CONFORME ESPECIFICAÇÔES")</f>
      </c>
      <c r="C238" s="4" t="inlineStr">
        <is>
          <t>Não vendido</t>
        </is>
      </c>
      <c r="D238" s="4" t="inlineStr">
        <is>
          <t>0</t>
        </is>
      </c>
      <c r="E238" s="5" t="inlineStr">
        <is>
          <t>2.000,00</t>
        </is>
      </c>
      <c r="F238" s="4" t="inlineStr">
        <is>
          <t>200.00</t>
        </is>
      </c>
    </row>
    <row collapsed="false" customFormat="false" customHeight="false" hidden="false" ht="12.1" outlineLevel="0" r="239">
      <c r="A239" s="5" t="s">
        <f>=HYPERLINK("https://leilaoonline.net/lote/detalhe/136456", "6001")</f>
      </c>
      <c r="B239" s="4" t="s">
        <f>=HYPERLINK("https://leilaoonline.net/lote/detalhe/136456", "[ VÍDEO ] CONJUNTO DE MESA DE JANTAR COM TAMPO DE VIDRO PARA 06 LUGARES MAIS 06 CADEIRAS EM EXCELENTE ESTADO E A BASE EM MÁRMORE TRAVERTINO.")</f>
      </c>
      <c r="C239" s="4" t="inlineStr">
        <is>
          <t>Não vendido</t>
        </is>
      </c>
      <c r="D239" s="4" t="inlineStr">
        <is>
          <t>0</t>
        </is>
      </c>
      <c r="E239" s="5" t="inlineStr">
        <is>
          <t>900,00</t>
        </is>
      </c>
      <c r="F239" s="4" t="inlineStr">
        <is>
          <t>200.00</t>
        </is>
      </c>
    </row>
    <row collapsed="false" customFormat="false" customHeight="false" hidden="false" ht="12.1" outlineLevel="0" r="240">
      <c r="A240" s="5" t="s">
        <f>=HYPERLINK("https://leilaoonline.net/lote/detalhe/136455", "6002")</f>
      </c>
      <c r="B240" s="4" t="s">
        <f>=HYPERLINK("https://leilaoonline.net/lote/detalhe/136455", "Lote de itens diversos conforme especificações")</f>
      </c>
      <c r="C240" s="4" t="inlineStr">
        <is>
          <t>Não vendido</t>
        </is>
      </c>
      <c r="D240" s="4" t="inlineStr">
        <is>
          <t>0</t>
        </is>
      </c>
      <c r="E240" s="5" t="inlineStr">
        <is>
          <t>1.000,00</t>
        </is>
      </c>
      <c r="F240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2026-09-03T05:17:35.00Z</dcterms:created>
  <dc:creator>Tellks Tecnologia</dc:creator>
  <cp:revision>0</cp:revision>
</cp:coreProperties>
</file>