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Compressores • Motores VOGES, EBERLE, WEG • Caldeira Aalborg • Bombas de Vácuo •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30/06/2022 14:30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=HYPERLINK("https://leilaoonline.net/lote/detalhe/132197", "003")</f>
      </c>
      <c r="B11" s="4" t="s">
        <f>=HYPERLINK("https://leilaoonline.net/lote/detalhe/132197", "MOTOR VOGES 75HP 1700RPM 440V - SEM USO")</f>
      </c>
      <c r="C11" s="4" t="inlineStr">
        <is>
          <t>Não vendido</t>
        </is>
      </c>
      <c r="D11" s="4" t="inlineStr">
        <is>
          <t>2</t>
        </is>
      </c>
      <c r="E11" s="5" t="inlineStr">
        <is>
          <t>2.250,00</t>
        </is>
      </c>
      <c r="F11" s="4" t="inlineStr">
        <is>
          <t>250.00</t>
        </is>
      </c>
    </row>
    <row collapsed="false" customFormat="false" customHeight="false" hidden="false" ht="12.1" outlineLevel="0" r="12">
      <c r="A12" s="5" t="s">
        <f>=HYPERLINK("https://leilaoonline.net/lote/detalhe/132194", "009")</f>
      </c>
      <c r="B12" s="4" t="s">
        <f>=HYPERLINK("https://leilaoonline.net/lote/detalhe/132194", "MOTOR EBERLE 50HP 3500RPM 220V/380V/440V")</f>
      </c>
      <c r="C12" s="4" t="inlineStr">
        <is>
          <t>Não vendido</t>
        </is>
      </c>
      <c r="D12" s="4" t="inlineStr">
        <is>
          <t>2</t>
        </is>
      </c>
      <c r="E12" s="5" t="inlineStr">
        <is>
          <t>1.450,00</t>
        </is>
      </c>
      <c r="F12" s="4" t="inlineStr">
        <is>
          <t>150.00</t>
        </is>
      </c>
    </row>
    <row collapsed="false" customFormat="false" customHeight="false" hidden="false" ht="12.1" outlineLevel="0" r="13">
      <c r="A13" s="5" t="s">
        <f>=HYPERLINK("https://leilaoonline.net/lote/detalhe/132195", "012")</f>
      </c>
      <c r="B13" s="4" t="s">
        <f>=HYPERLINK("https://leilaoonline.net/lote/detalhe/132195", "MOTOR WEG 12,5HP 3500RPM")</f>
      </c>
      <c r="C13" s="4" t="inlineStr">
        <is>
          <t>Não vendido</t>
        </is>
      </c>
      <c r="D13" s="4" t="inlineStr">
        <is>
          <t>2</t>
        </is>
      </c>
      <c r="E13" s="5" t="inlineStr">
        <is>
          <t>1.100,00</t>
        </is>
      </c>
      <c r="F13" s="4" t="inlineStr">
        <is>
          <t>150.00</t>
        </is>
      </c>
    </row>
    <row collapsed="false" customFormat="false" customHeight="false" hidden="false" ht="12.1" outlineLevel="0" r="14">
      <c r="A14" s="5" t="s">
        <f>=HYPERLINK("https://leilaoonline.net/lote/detalhe/132191", "023")</f>
      </c>
      <c r="B14" s="4" t="s">
        <f>=HYPERLINK("https://leilaoonline.net/lote/detalhe/132191", "MOTOR WEG 20HP 2 POLOS 220V/380V")</f>
      </c>
      <c r="C14" s="4" t="inlineStr">
        <is>
          <t>Não vendido</t>
        </is>
      </c>
      <c r="D14" s="4" t="inlineStr">
        <is>
          <t>2</t>
        </is>
      </c>
      <c r="E14" s="5" t="inlineStr">
        <is>
          <t>1.300,00</t>
        </is>
      </c>
      <c r="F14" s="4" t="inlineStr">
        <is>
          <t>100.00</t>
        </is>
      </c>
    </row>
    <row collapsed="false" customFormat="false" customHeight="false" hidden="false" ht="12.1" outlineLevel="0" r="15">
      <c r="A15" s="5" t="s">
        <f>=HYPERLINK("https://leilaoonline.net/lote/detalhe/132201", "027")</f>
      </c>
      <c r="B15" s="4" t="s">
        <f>=HYPERLINK("https://leilaoonline.net/lote/detalhe/132201", "CALDEIRA AALBORG 5000 KG/H")</f>
      </c>
      <c r="C15" s="4" t="inlineStr">
        <is>
          <t>Não vendido</t>
        </is>
      </c>
      <c r="D15" s="4" t="inlineStr">
        <is>
          <t>1</t>
        </is>
      </c>
      <c r="E15" s="5" t="inlineStr">
        <is>
          <t>120.000,00</t>
        </is>
      </c>
      <c r="F15" s="4" t="inlineStr">
        <is>
          <t>1000.00</t>
        </is>
      </c>
    </row>
    <row collapsed="false" customFormat="false" customHeight="false" hidden="false" ht="12.1" outlineLevel="0" r="16">
      <c r="A16" s="5" t="s">
        <f>=HYPERLINK("https://leilaoonline.net/lote/detalhe/132192", "030")</f>
      </c>
      <c r="B16" s="4" t="s">
        <f>=HYPERLINK("https://leilaoonline.net/lote/detalhe/132192", "LOTE COM APROXIMADAMENTE 1800KG DE PISO PARA MEZANINO (PREÇO POR KG)")</f>
      </c>
      <c r="C16" s="4" t="inlineStr">
        <is>
          <t>Não vendido</t>
        </is>
      </c>
      <c r="D16" s="4" t="inlineStr">
        <is>
          <t>1</t>
        </is>
      </c>
      <c r="E16" s="5" t="inlineStr">
        <is>
          <t>6,00</t>
        </is>
      </c>
      <c r="F16" s="4" t="inlineStr">
        <is>
          <t>0.50</t>
        </is>
      </c>
    </row>
    <row collapsed="false" customFormat="false" customHeight="false" hidden="false" ht="12.1" outlineLevel="0" r="17">
      <c r="A17" s="5" t="s">
        <f>=HYPERLINK("https://leilaoonline.net/lote/detalhe/133637", "035")</f>
      </c>
      <c r="B17" s="4" t="s">
        <f>=HYPERLINK("https://leilaoonline.net/lote/detalhe/133637", "TALHA")</f>
      </c>
      <c r="C17" s="4" t="inlineStr">
        <is>
          <t>Não vendido</t>
        </is>
      </c>
      <c r="D17" s="4" t="inlineStr">
        <is>
          <t>1</t>
        </is>
      </c>
      <c r="E17" s="5" t="inlineStr">
        <is>
          <t>1.000,00</t>
        </is>
      </c>
      <c r="F17" s="4" t="inlineStr">
        <is>
          <t>500.00</t>
        </is>
      </c>
    </row>
    <row collapsed="false" customFormat="false" customHeight="false" hidden="false" ht="12.1" outlineLevel="0" r="18">
      <c r="A18" s="5" t="s">
        <f>=HYPERLINK("https://leilaoonline.net/lote/detalhe/132193", "042")</f>
      </c>
      <c r="B18" s="4" t="s">
        <f>=HYPERLINK("https://leilaoonline.net/lote/detalhe/132193", "RETIFICADOR DE SOLDA MIG-MAG; MARCA BAMBOZZI; 220 VOLTS "MONOFÁSICO"")</f>
      </c>
      <c r="C18" s="4" t="inlineStr">
        <is>
          <t>Não vendido</t>
        </is>
      </c>
      <c r="D18" s="4" t="inlineStr">
        <is>
          <t>1</t>
        </is>
      </c>
      <c r="E18" s="5" t="inlineStr">
        <is>
          <t>1.200,00</t>
        </is>
      </c>
      <c r="F18" s="4" t="inlineStr">
        <is>
          <t>150.00</t>
        </is>
      </c>
    </row>
    <row collapsed="false" customFormat="false" customHeight="false" hidden="false" ht="12.1" outlineLevel="0" r="19">
      <c r="A19" s="5" t="s">
        <f>=HYPERLINK("https://leilaoonline.net/lote/detalhe/132196", "045")</f>
      </c>
      <c r="B19" s="4" t="s">
        <f>=HYPERLINK("https://leilaoonline.net/lote/detalhe/132196", " EQUIPAMENTO DESBOBINADOR PNEUMÁTICO C/ REGISTRO DE PRESSÃO")</f>
      </c>
      <c r="C19" s="4" t="inlineStr">
        <is>
          <t>Não vendido</t>
        </is>
      </c>
      <c r="D19" s="4" t="inlineStr">
        <is>
          <t>1</t>
        </is>
      </c>
      <c r="E19" s="5" t="inlineStr">
        <is>
          <t>2.000,00</t>
        </is>
      </c>
      <c r="F19" s="4" t="inlineStr">
        <is>
          <t>150.00</t>
        </is>
      </c>
    </row>
    <row collapsed="false" customFormat="false" customHeight="false" hidden="false" ht="12.1" outlineLevel="0" r="20">
      <c r="A20" s="5" t="s">
        <f>=HYPERLINK("https://leilaoonline.net/lote/detalhe/132198", "052")</f>
      </c>
      <c r="B20" s="4" t="s">
        <f>=HYPERLINK("https://leilaoonline.net/lote/detalhe/132198", "ARMÁRIO PARA FERRAMENTAS (PESO: APROX. 200KG/PRIMEIRA FOTO CORRESPONDE AO LOTE, OUTRAS FOTOS SÃO ILUSTRATIVAS, DE UM MODELO IDÊNTICO)")</f>
      </c>
      <c r="C20" s="4" t="inlineStr">
        <is>
          <t>Não vendido</t>
        </is>
      </c>
      <c r="D20" s="4" t="inlineStr">
        <is>
          <t>1</t>
        </is>
      </c>
      <c r="E20" s="5" t="inlineStr">
        <is>
          <t>750,00</t>
        </is>
      </c>
      <c r="F20" s="4" t="inlineStr">
        <is>
          <t>150.00</t>
        </is>
      </c>
    </row>
    <row collapsed="false" customFormat="false" customHeight="false" hidden="false" ht="12.1" outlineLevel="0" r="21">
      <c r="A21" s="5" t="s">
        <f>=HYPERLINK("https://leilaoonline.net/lote/detalhe/132203", "054")</f>
      </c>
      <c r="B21" s="4" t="s">
        <f>=HYPERLINK("https://leilaoonline.net/lote/detalhe/132203", "COMPRESSOR BRAVO SCHULZ CAS 15 BR")</f>
      </c>
      <c r="C21" s="4" t="inlineStr">
        <is>
          <t>Não vendido</t>
        </is>
      </c>
      <c r="D21" s="4" t="inlineStr">
        <is>
          <t>2</t>
        </is>
      </c>
      <c r="E21" s="5" t="inlineStr">
        <is>
          <t>3.750,00</t>
        </is>
      </c>
      <c r="F21" s="4" t="inlineStr">
        <is>
          <t>250.00</t>
        </is>
      </c>
    </row>
    <row collapsed="false" customFormat="false" customHeight="false" hidden="false" ht="12.1" outlineLevel="0" r="22">
      <c r="A22" s="5" t="s">
        <f>=HYPERLINK("https://leilaoonline.net/lote/detalhe/132199", "055")</f>
      </c>
      <c r="B22" s="4" t="s">
        <f>=HYPERLINK("https://leilaoonline.net/lote/detalhe/132199", "LOTE COM 5 BOMBAS DE VÁCUO")</f>
      </c>
      <c r="C22" s="4" t="inlineStr">
        <is>
          <t>Não vendido</t>
        </is>
      </c>
      <c r="D22" s="4" t="inlineStr">
        <is>
          <t>1</t>
        </is>
      </c>
      <c r="E22" s="5" t="inlineStr">
        <is>
          <t>1.000,00</t>
        </is>
      </c>
      <c r="F22" s="4" t="inlineStr">
        <is>
          <t>150.00</t>
        </is>
      </c>
    </row>
    <row collapsed="false" customFormat="false" customHeight="false" hidden="false" ht="12.1" outlineLevel="0" r="23">
      <c r="A23" s="5" t="s">
        <f>=HYPERLINK("https://leilaoonline.net/lote/detalhe/132204", "057")</f>
      </c>
      <c r="B23" s="4" t="s">
        <f>=HYPERLINK("https://leilaoonline.net/lote/detalhe/132204", "LOTE COM 5 BOMBAS DE VÁCUO")</f>
      </c>
      <c r="C23" s="4" t="inlineStr">
        <is>
          <t>Não vendido</t>
        </is>
      </c>
      <c r="D23" s="4" t="inlineStr">
        <is>
          <t>1</t>
        </is>
      </c>
      <c r="E23" s="5" t="inlineStr">
        <is>
          <t>1.000,00</t>
        </is>
      </c>
      <c r="F23" s="4" t="inlineStr">
        <is>
          <t>150.00</t>
        </is>
      </c>
    </row>
    <row collapsed="false" customFormat="false" customHeight="false" hidden="false" ht="12.1" outlineLevel="0" r="24">
      <c r="A24" s="5" t="s">
        <f>=HYPERLINK("https://leilaoonline.net/lote/detalhe/132205", "058")</f>
      </c>
      <c r="B24" s="4" t="s">
        <f>=HYPERLINK("https://leilaoonline.net/lote/detalhe/132205", "SISTEMA DE TESTE DE INJEÇÃO DE VAPOR")</f>
      </c>
      <c r="C24" s="4" t="inlineStr">
        <is>
          <t>Não vendido</t>
        </is>
      </c>
      <c r="D24" s="4" t="inlineStr">
        <is>
          <t>1</t>
        </is>
      </c>
      <c r="E24" s="5" t="inlineStr">
        <is>
          <t>1.000,00</t>
        </is>
      </c>
      <c r="F24" s="4" t="inlineStr">
        <is>
          <t>250.00</t>
        </is>
      </c>
    </row>
    <row collapsed="false" customFormat="false" customHeight="false" hidden="false" ht="12.1" outlineLevel="0" r="25">
      <c r="A25" s="5" t="s">
        <f>=HYPERLINK("https://leilaoonline.net/lote/detalhe/132217", "059")</f>
      </c>
      <c r="B25" s="4" t="s">
        <f>=HYPERLINK("https://leilaoonline.net/lote/detalhe/132217", "PRENSA 1/8 HP")</f>
      </c>
      <c r="C25" s="4" t="inlineStr">
        <is>
          <t>Não vendido</t>
        </is>
      </c>
      <c r="D25" s="4" t="inlineStr">
        <is>
          <t>0</t>
        </is>
      </c>
      <c r="E25" s="5" t="inlineStr">
        <is>
          <t>1.000,00</t>
        </is>
      </c>
      <c r="F25" s="4" t="inlineStr">
        <is>
          <t>150.00</t>
        </is>
      </c>
    </row>
    <row collapsed="false" customFormat="false" customHeight="false" hidden="false" ht="12.1" outlineLevel="0" r="26">
      <c r="A26" s="5" t="s">
        <f>=HYPERLINK("https://leilaoonline.net/lote/detalhe/132206", "061")</f>
      </c>
      <c r="B26" s="4" t="s">
        <f>=HYPERLINK("https://leilaoonline.net/lote/detalhe/132206", "LOTE COM 1 BOMBA DE VÁCUO")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200,00</t>
        </is>
      </c>
      <c r="F26" s="4" t="inlineStr">
        <is>
          <t>150.00</t>
        </is>
      </c>
    </row>
    <row collapsed="false" customFormat="false" customHeight="false" hidden="false" ht="12.1" outlineLevel="0" r="27">
      <c r="A27" s="5" t="s">
        <f>=HYPERLINK("https://leilaoonline.net/lote/detalhe/132207", "063")</f>
      </c>
      <c r="B27" s="4" t="s">
        <f>=HYPERLINK("https://leilaoonline.net/lote/detalhe/132207", "EMPILHADEIRA ELÉTRICA CARGO 2,5 TON TORRE TRIPLEX")</f>
      </c>
      <c r="C27" s="4" t="inlineStr">
        <is>
          <t>Não vendido</t>
        </is>
      </c>
      <c r="D27" s="4" t="inlineStr">
        <is>
          <t>1</t>
        </is>
      </c>
      <c r="E27" s="5" t="inlineStr">
        <is>
          <t>30.000,00</t>
        </is>
      </c>
      <c r="F27" s="4" t="inlineStr">
        <is>
          <t>500.00</t>
        </is>
      </c>
    </row>
    <row collapsed="false" customFormat="false" customHeight="false" hidden="false" ht="12.1" outlineLevel="0" r="28">
      <c r="A28" s="5" t="s">
        <f>=HYPERLINK("https://leilaoonline.net/lote/detalhe/132208", "064")</f>
      </c>
      <c r="B28" s="4" t="s">
        <f>=HYPERLINK("https://leilaoonline.net/lote/detalhe/132208", "BOMBA SUBMERSA 3 ESTÁGIOS (CONSTRUÇÃO MAJORITARIAMENTE EM BRONZE); PESO DA BOMBA: APROX.: 3000KG; PESO DA EXTENSÃO: APROX.: 125KG")</f>
      </c>
      <c r="C28" s="4" t="inlineStr">
        <is>
          <t>Não vendido</t>
        </is>
      </c>
      <c r="D28" s="4" t="inlineStr">
        <is>
          <t>2</t>
        </is>
      </c>
      <c r="E28" s="5" t="inlineStr">
        <is>
          <t>90.500,00</t>
        </is>
      </c>
      <c r="F28" s="4" t="inlineStr">
        <is>
          <t>500.00</t>
        </is>
      </c>
    </row>
    <row collapsed="false" customFormat="false" customHeight="false" hidden="false" ht="12.1" outlineLevel="0" r="29">
      <c r="A29" s="5" t="s">
        <f>=HYPERLINK("https://leilaoonline.net/lote/detalhe/132209", "065")</f>
      </c>
      <c r="B29" s="4" t="s">
        <f>=HYPERLINK("https://leilaoonline.net/lote/detalhe/132209", "BOMBA HELICOIDAL 2HP")</f>
      </c>
      <c r="C29" s="4" t="inlineStr">
        <is>
          <t>Não vendido</t>
        </is>
      </c>
      <c r="D29" s="4" t="inlineStr">
        <is>
          <t>1</t>
        </is>
      </c>
      <c r="E29" s="5" t="inlineStr">
        <is>
          <t>2.000,00</t>
        </is>
      </c>
      <c r="F29" s="4" t="inlineStr">
        <is>
          <t>250.00</t>
        </is>
      </c>
    </row>
    <row collapsed="false" customFormat="false" customHeight="false" hidden="false" ht="12.1" outlineLevel="0" r="30">
      <c r="A30" s="5" t="s">
        <f>=HYPERLINK("https://leilaoonline.net/lote/detalhe/132210", "066")</f>
      </c>
      <c r="B30" s="4" t="s">
        <f>=HYPERLINK("https://leilaoonline.net/lote/detalhe/132210", "BOMBA HELICOIDAL 1HP")</f>
      </c>
      <c r="C30" s="4" t="inlineStr">
        <is>
          <t>Não vendido</t>
        </is>
      </c>
      <c r="D30" s="4" t="inlineStr">
        <is>
          <t>1</t>
        </is>
      </c>
      <c r="E30" s="5" t="inlineStr">
        <is>
          <t>1.500,00</t>
        </is>
      </c>
      <c r="F30" s="4" t="inlineStr">
        <is>
          <t>250.00</t>
        </is>
      </c>
    </row>
    <row collapsed="false" customFormat="false" customHeight="false" hidden="false" ht="12.1" outlineLevel="0" r="31">
      <c r="A31" s="5" t="s">
        <f>=HYPERLINK("https://leilaoonline.net/lote/detalhe/132212", "068")</f>
      </c>
      <c r="B31" s="4" t="s">
        <f>=HYPERLINK("https://leilaoonline.net/lote/detalhe/132212", "BOMBA CENTRÍFUGA")</f>
      </c>
      <c r="C31" s="4" t="inlineStr">
        <is>
          <t>Não vendido</t>
        </is>
      </c>
      <c r="D31" s="4" t="inlineStr">
        <is>
          <t>0</t>
        </is>
      </c>
      <c r="E31" s="5" t="inlineStr">
        <is>
          <t>2.000,00</t>
        </is>
      </c>
      <c r="F31" s="4" t="inlineStr">
        <is>
          <t>250.00</t>
        </is>
      </c>
    </row>
    <row collapsed="false" customFormat="false" customHeight="false" hidden="false" ht="12.1" outlineLevel="0" r="32">
      <c r="A32" s="5" t="s">
        <f>=HYPERLINK("https://leilaoonline.net/lote/detalhe/132213", "069")</f>
      </c>
      <c r="B32" s="4" t="s">
        <f>=HYPERLINK("https://leilaoonline.net/lote/detalhe/132213", "SUCATA DE BOMBA CENTRÍFUGA")</f>
      </c>
      <c r="C32" s="4" t="inlineStr">
        <is>
          <t>Não vendido</t>
        </is>
      </c>
      <c r="D32" s="4" t="inlineStr">
        <is>
          <t>0</t>
        </is>
      </c>
      <c r="E32" s="5" t="inlineStr">
        <is>
          <t>1.000,00</t>
        </is>
      </c>
      <c r="F32" s="4" t="inlineStr">
        <is>
          <t>150.00</t>
        </is>
      </c>
    </row>
    <row collapsed="false" customFormat="false" customHeight="false" hidden="false" ht="12.1" outlineLevel="0" r="33">
      <c r="A33" s="5" t="s">
        <f>=HYPERLINK("https://leilaoonline.net/lote/detalhe/132214", "070")</f>
      </c>
      <c r="B33" s="4" t="s">
        <f>=HYPERLINK("https://leilaoonline.net/lote/detalhe/132214", "REDUTOR")</f>
      </c>
      <c r="C33" s="4" t="inlineStr">
        <is>
          <t>Não vendido</t>
        </is>
      </c>
      <c r="D33" s="4" t="inlineStr">
        <is>
          <t>1</t>
        </is>
      </c>
      <c r="E33" s="5" t="inlineStr">
        <is>
          <t>800,00</t>
        </is>
      </c>
      <c r="F33" s="4" t="inlineStr">
        <is>
          <t>150.00</t>
        </is>
      </c>
    </row>
    <row collapsed="false" customFormat="false" customHeight="false" hidden="false" ht="12.1" outlineLevel="0" r="34">
      <c r="A34" s="5" t="s">
        <f>=HYPERLINK("https://leilaoonline.net/lote/detalhe/132215", "071")</f>
      </c>
      <c r="B34" s="4" t="s">
        <f>=HYPERLINK("https://leilaoonline.net/lote/detalhe/132215", "SUCATA DE BOMBA")</f>
      </c>
      <c r="C34" s="4" t="inlineStr">
        <is>
          <t>Não vendido</t>
        </is>
      </c>
      <c r="D34" s="4" t="inlineStr">
        <is>
          <t>0</t>
        </is>
      </c>
      <c r="E34" s="5" t="inlineStr">
        <is>
          <t>700,00</t>
        </is>
      </c>
      <c r="F34" s="4" t="inlineStr">
        <is>
          <t>150.00</t>
        </is>
      </c>
    </row>
    <row collapsed="false" customFormat="false" customHeight="false" hidden="false" ht="12.1" outlineLevel="0" r="35">
      <c r="A35" s="5" t="s">
        <f>=HYPERLINK("https://leilaoonline.net/lote/detalhe/132219", "075")</f>
      </c>
      <c r="B35" s="4" t="s">
        <f>=HYPERLINK("https://leilaoonline.net/lote/detalhe/132219", "COMPRESSOR INGERSOLL-RAND 30 PÉS")</f>
      </c>
      <c r="C35" s="4" t="inlineStr">
        <is>
          <t>Vendido</t>
        </is>
      </c>
      <c r="D35" s="4" t="inlineStr">
        <is>
          <t>7</t>
        </is>
      </c>
      <c r="E35" s="5" t="inlineStr">
        <is>
          <t>4.000,00</t>
        </is>
      </c>
      <c r="F35" s="4" t="inlineStr">
        <is>
          <t>250.00</t>
        </is>
      </c>
    </row>
    <row collapsed="false" customFormat="false" customHeight="false" hidden="false" ht="12.1" outlineLevel="0" r="36">
      <c r="A36" s="5" t="s">
        <f>=HYPERLINK("https://leilaoonline.net/lote/detalhe/132220", "076")</f>
      </c>
      <c r="B36" s="4" t="s">
        <f>=HYPERLINK("https://leilaoonline.net/lote/detalhe/132220", "MOLDE DE CAIXA D'ÁGUA EM ALUMÍNIO PARA ROTOMOLDAGEM")</f>
      </c>
      <c r="C36" s="4" t="inlineStr">
        <is>
          <t>Não vendido</t>
        </is>
      </c>
      <c r="D36" s="4" t="inlineStr">
        <is>
          <t>0</t>
        </is>
      </c>
      <c r="E36" s="5" t="inlineStr">
        <is>
          <t>2.000,00</t>
        </is>
      </c>
      <c r="F36" s="4" t="inlineStr">
        <is>
          <t>250.00</t>
        </is>
      </c>
    </row>
    <row collapsed="false" customFormat="false" customHeight="false" hidden="false" ht="12.1" outlineLevel="0" r="37">
      <c r="A37" s="5" t="s">
        <f>=HYPERLINK("https://leilaoonline.net/lote/detalhe/132221", "077")</f>
      </c>
      <c r="B37" s="4" t="s">
        <f>=HYPERLINK("https://leilaoonline.net/lote/detalhe/132221", "GAIOLA ARAMADA COM PALLET DE FERRO")</f>
      </c>
      <c r="C37" s="4" t="inlineStr">
        <is>
          <t>Não vendido</t>
        </is>
      </c>
      <c r="D37" s="4" t="inlineStr">
        <is>
          <t>0</t>
        </is>
      </c>
      <c r="E37" s="5" t="inlineStr">
        <is>
          <t>700,00</t>
        </is>
      </c>
      <c r="F37" s="4" t="inlineStr">
        <is>
          <t>150.00</t>
        </is>
      </c>
    </row>
    <row collapsed="false" customFormat="false" customHeight="false" hidden="false" ht="12.1" outlineLevel="0" r="38">
      <c r="A38" s="5" t="s">
        <f>=HYPERLINK("https://leilaoonline.net/lote/detalhe/132222", "078")</f>
      </c>
      <c r="B38" s="4" t="s">
        <f>=HYPERLINK("https://leilaoonline.net/lote/detalhe/132222", "GAIOLA ARAMADA COM PALLET DE FERRO")</f>
      </c>
      <c r="C38" s="4" t="inlineStr">
        <is>
          <t>Não vendido</t>
        </is>
      </c>
      <c r="D38" s="4" t="inlineStr">
        <is>
          <t>0</t>
        </is>
      </c>
      <c r="E38" s="5" t="inlineStr">
        <is>
          <t>700,00</t>
        </is>
      </c>
      <c r="F38" s="4" t="inlineStr">
        <is>
          <t>150.00</t>
        </is>
      </c>
    </row>
    <row collapsed="false" customFormat="false" customHeight="false" hidden="false" ht="12.1" outlineLevel="0" r="39">
      <c r="A39" s="5" t="s">
        <f>=HYPERLINK("https://leilaoonline.net/lote/detalhe/132224", "079")</f>
      </c>
      <c r="B39" s="4" t="s">
        <f>=HYPERLINK("https://leilaoonline.net/lote/detalhe/132224", "GAIOLA ARAMADA COM PALLET DE FERRO")</f>
      </c>
      <c r="C39" s="4" t="inlineStr">
        <is>
          <t>Não vendido</t>
        </is>
      </c>
      <c r="D39" s="4" t="inlineStr">
        <is>
          <t>0</t>
        </is>
      </c>
      <c r="E39" s="5" t="inlineStr">
        <is>
          <t>700,00</t>
        </is>
      </c>
      <c r="F39" s="4" t="inlineStr">
        <is>
          <t>150.00</t>
        </is>
      </c>
    </row>
    <row collapsed="false" customFormat="false" customHeight="false" hidden="false" ht="12.1" outlineLevel="0" r="40">
      <c r="A40" s="5" t="s">
        <f>=HYPERLINK("https://leilaoonline.net/lote/detalhe/132223", "080")</f>
      </c>
      <c r="B40" s="4" t="s">
        <f>=HYPERLINK("https://leilaoonline.net/lote/detalhe/132223", "GAIOLA ARAMADA COM PALLET DE FERRO")</f>
      </c>
      <c r="C40" s="4" t="inlineStr">
        <is>
          <t>Não vendido</t>
        </is>
      </c>
      <c r="D40" s="4" t="inlineStr">
        <is>
          <t>0</t>
        </is>
      </c>
      <c r="E40" s="5" t="inlineStr">
        <is>
          <t>700,00</t>
        </is>
      </c>
      <c r="F40" s="4" t="inlineStr">
        <is>
          <t>150.00</t>
        </is>
      </c>
    </row>
    <row collapsed="false" customFormat="false" customHeight="false" hidden="false" ht="12.1" outlineLevel="0" r="41">
      <c r="A41" s="5" t="s">
        <f>=HYPERLINK("https://leilaoonline.net/lote/detalhe/132225", "081")</f>
      </c>
      <c r="B41" s="4" t="s">
        <f>=HYPERLINK("https://leilaoonline.net/lote/detalhe/132225", "MOTOR ELÉTRICO APROX. 20HP PESO: 230KG")</f>
      </c>
      <c r="C41" s="4" t="inlineStr">
        <is>
          <t>Não vendido</t>
        </is>
      </c>
      <c r="D41" s="4" t="inlineStr">
        <is>
          <t>1</t>
        </is>
      </c>
      <c r="E41" s="5" t="inlineStr">
        <is>
          <t>1.600,00</t>
        </is>
      </c>
      <c r="F41" s="4" t="inlineStr">
        <is>
          <t>150.00</t>
        </is>
      </c>
    </row>
    <row collapsed="false" customFormat="false" customHeight="false" hidden="false" ht="12.1" outlineLevel="0" r="42">
      <c r="A42" s="5" t="s">
        <f>=HYPERLINK("https://leilaoonline.net/lote/detalhe/132226", "084")</f>
      </c>
      <c r="B42" s="4" t="s">
        <f>=HYPERLINK("https://leilaoonline.net/lote/detalhe/132226", "GELADEIRA INDUSTRIAL 16000 KCAL - FUNCIONANDO")</f>
      </c>
      <c r="C42" s="4" t="inlineStr">
        <is>
          <t>Não vendido</t>
        </is>
      </c>
      <c r="D42" s="4" t="inlineStr">
        <is>
          <t>0</t>
        </is>
      </c>
      <c r="E42" s="5" t="inlineStr">
        <is>
          <t>15.000,00</t>
        </is>
      </c>
      <c r="F42" s="4" t="inlineStr">
        <is>
          <t>250.00</t>
        </is>
      </c>
    </row>
    <row collapsed="false" customFormat="false" customHeight="false" hidden="false" ht="12.1" outlineLevel="0" r="43">
      <c r="A43" s="5" t="s">
        <f>=HYPERLINK("https://leilaoonline.net/lote/detalhe/132228", "086")</f>
      </c>
      <c r="B43" s="4" t="s">
        <f>=HYPERLINK("https://leilaoonline.net/lote/detalhe/132228", "LAVADORA INDUSTRIAL WAP")</f>
      </c>
      <c r="C43" s="4" t="inlineStr">
        <is>
          <t>Não vendido</t>
        </is>
      </c>
      <c r="D43" s="4" t="inlineStr">
        <is>
          <t>2</t>
        </is>
      </c>
      <c r="E43" s="5" t="inlineStr">
        <is>
          <t>1.650,00</t>
        </is>
      </c>
      <c r="F43" s="4" t="inlineStr">
        <is>
          <t>150.00</t>
        </is>
      </c>
    </row>
    <row collapsed="false" customFormat="false" customHeight="false" hidden="false" ht="12.1" outlineLevel="0" r="44">
      <c r="A44" s="5" t="s">
        <f>=HYPERLINK("https://leilaoonline.net/lote/detalhe/132229", "087")</f>
      </c>
      <c r="B44" s="4" t="s">
        <f>=HYPERLINK("https://leilaoonline.net/lote/detalhe/132229", "REATOR QUÍMICO INDUSTRIAL ENCAMISADO EM AÇO INÓX 5000 LITROS MOTOR 75HP")</f>
      </c>
      <c r="C44" s="4" t="inlineStr">
        <is>
          <t>Não vendido</t>
        </is>
      </c>
      <c r="D44" s="4" t="inlineStr">
        <is>
          <t>0</t>
        </is>
      </c>
      <c r="E44" s="5" t="inlineStr">
        <is>
          <t>45.000,00</t>
        </is>
      </c>
      <c r="F44" s="4" t="inlineStr">
        <is>
          <t>500.00</t>
        </is>
      </c>
    </row>
    <row collapsed="false" customFormat="false" customHeight="false" hidden="false" ht="12.1" outlineLevel="0" r="45">
      <c r="A45" s="5" t="s">
        <f>=HYPERLINK("https://leilaoonline.net/lote/detalhe/132230", "090")</f>
      </c>
      <c r="B45" s="4" t="s">
        <f>=HYPERLINK("https://leilaoonline.net/lote/detalhe/132230", "CORTADOR FATIADOR DE FRIOS")</f>
      </c>
      <c r="C45" s="4" t="inlineStr">
        <is>
          <t>Não vendido</t>
        </is>
      </c>
      <c r="D45" s="4" t="inlineStr">
        <is>
          <t>0</t>
        </is>
      </c>
      <c r="E45" s="5" t="inlineStr">
        <is>
          <t>3.000,00</t>
        </is>
      </c>
      <c r="F45" s="4" t="inlineStr">
        <is>
          <t>150.00</t>
        </is>
      </c>
    </row>
    <row collapsed="false" customFormat="false" customHeight="false" hidden="false" ht="12.1" outlineLevel="0" r="46">
      <c r="A46" s="5" t="s">
        <f>=HYPERLINK("https://leilaoonline.net/lote/detalhe/132231", "091")</f>
      </c>
      <c r="B46" s="4" t="s">
        <f>=HYPERLINK("https://leilaoonline.net/lote/detalhe/132231", "BATEDEIRA DE MASSA LIEME")</f>
      </c>
      <c r="C46" s="4" t="inlineStr">
        <is>
          <t>Não vendido</t>
        </is>
      </c>
      <c r="D46" s="4" t="inlineStr">
        <is>
          <t>0</t>
        </is>
      </c>
      <c r="E46" s="5" t="inlineStr">
        <is>
          <t>1.500,00</t>
        </is>
      </c>
      <c r="F46" s="4" t="inlineStr">
        <is>
          <t>150.00</t>
        </is>
      </c>
    </row>
    <row collapsed="false" customFormat="false" customHeight="false" hidden="false" ht="12.1" outlineLevel="0" r="47">
      <c r="A47" s="5" t="s">
        <f>=HYPERLINK("https://leilaoonline.net/lote/detalhe/132232", "092")</f>
      </c>
      <c r="B47" s="4" t="s">
        <f>=HYPERLINK("https://leilaoonline.net/lote/detalhe/132232", "CILINDRO LAMINADOR DE MASSAS")</f>
      </c>
      <c r="C47" s="4" t="inlineStr">
        <is>
          <t>Não vendido</t>
        </is>
      </c>
      <c r="D47" s="4" t="inlineStr">
        <is>
          <t>0</t>
        </is>
      </c>
      <c r="E47" s="5" t="inlineStr">
        <is>
          <t>1.000,00</t>
        </is>
      </c>
      <c r="F47" s="4" t="inlineStr">
        <is>
          <t>150.00</t>
        </is>
      </c>
    </row>
    <row collapsed="false" customFormat="false" customHeight="false" hidden="false" ht="12.1" outlineLevel="0" r="48">
      <c r="A48" s="5" t="s">
        <f>=HYPERLINK("https://leilaoonline.net/lote/detalhe/132233", "093")</f>
      </c>
      <c r="B48" s="4" t="s">
        <f>=HYPERLINK("https://leilaoonline.net/lote/detalhe/132233", "UMA CARTEIRA ESCOLAR ANTIGA (RARIDADE)")</f>
      </c>
      <c r="C48" s="4" t="inlineStr">
        <is>
          <t>Não vendido</t>
        </is>
      </c>
      <c r="D48" s="4" t="inlineStr">
        <is>
          <t>0</t>
        </is>
      </c>
      <c r="E48" s="5" t="inlineStr">
        <is>
          <t>400,00</t>
        </is>
      </c>
      <c r="F48" s="4" t="inlineStr">
        <is>
          <t>50.00</t>
        </is>
      </c>
    </row>
    <row collapsed="false" customFormat="false" customHeight="false" hidden="false" ht="12.1" outlineLevel="0" r="49">
      <c r="A49" s="5" t="s">
        <f>=HYPERLINK("https://leilaoonline.net/lote/detalhe/132243", "094")</f>
      </c>
      <c r="B49" s="4" t="s">
        <f>=HYPERLINK("https://leilaoonline.net/lote/detalhe/132243", "BALANCIM HIDRÁULICO KLEIN")</f>
      </c>
      <c r="C49" s="4" t="inlineStr">
        <is>
          <t>Não vendido</t>
        </is>
      </c>
      <c r="D49" s="4" t="inlineStr">
        <is>
          <t>0</t>
        </is>
      </c>
      <c r="E49" s="5" t="inlineStr">
        <is>
          <t>6.000,00</t>
        </is>
      </c>
      <c r="F49" s="4" t="inlineStr">
        <is>
          <t>250.00</t>
        </is>
      </c>
    </row>
    <row collapsed="false" customFormat="false" customHeight="false" hidden="false" ht="12.1" outlineLevel="0" r="50">
      <c r="A50" s="5" t="s">
        <f>=HYPERLINK("https://leilaoonline.net/lote/detalhe/132244", "095")</f>
      </c>
      <c r="B50" s="4" t="s">
        <f>=HYPERLINK("https://leilaoonline.net/lote/detalhe/132244", "LIXADEIRA PARA SOLA DE CALÇADOS POPPI")</f>
      </c>
      <c r="C50" s="4" t="inlineStr">
        <is>
          <t>Não vendido</t>
        </is>
      </c>
      <c r="D50" s="4" t="inlineStr">
        <is>
          <t>0</t>
        </is>
      </c>
      <c r="E50" s="5" t="inlineStr">
        <is>
          <t>1.000,00</t>
        </is>
      </c>
      <c r="F50" s="4" t="inlineStr">
        <is>
          <t>150.00</t>
        </is>
      </c>
    </row>
    <row collapsed="false" customFormat="false" customHeight="false" hidden="false" ht="12.1" outlineLevel="0" r="51">
      <c r="A51" s="5" t="s">
        <f>=HYPERLINK("https://leilaoonline.net/lote/detalhe/132245", "096")</f>
      </c>
      <c r="B51" s="4" t="s">
        <f>=HYPERLINK("https://leilaoonline.net/lote/detalhe/132245", "PRENSA SORVETEIRA PNEUMÁTICA PARA FIXAÇÃO DE SOLA DE CALÇADO")</f>
      </c>
      <c r="C51" s="4" t="inlineStr">
        <is>
          <t>Não vendido</t>
        </is>
      </c>
      <c r="D51" s="4" t="inlineStr">
        <is>
          <t>0</t>
        </is>
      </c>
      <c r="E51" s="5" t="inlineStr">
        <is>
          <t>2.000,00</t>
        </is>
      </c>
      <c r="F51" s="4" t="inlineStr">
        <is>
          <t>250.00</t>
        </is>
      </c>
    </row>
    <row collapsed="false" customFormat="false" customHeight="false" hidden="false" ht="12.1" outlineLevel="0" r="52">
      <c r="A52" s="5" t="s">
        <f>=HYPERLINK("https://leilaoonline.net/lote/detalhe/132241", "097")</f>
      </c>
      <c r="B52" s="4" t="s">
        <f>=HYPERLINK("https://leilaoonline.net/lote/detalhe/132241", "LOTE COM LANTERNAS REFLETIVAS (35 UNIDADES)")</f>
      </c>
      <c r="C52" s="4" t="inlineStr">
        <is>
          <t>Não vendido</t>
        </is>
      </c>
      <c r="D52" s="4" t="inlineStr">
        <is>
          <t>0</t>
        </is>
      </c>
      <c r="E52" s="5" t="inlineStr">
        <is>
          <t>300,00</t>
        </is>
      </c>
      <c r="F52" s="4" t="inlineStr">
        <is>
          <t>50.00</t>
        </is>
      </c>
    </row>
    <row collapsed="false" customFormat="false" customHeight="false" hidden="false" ht="12.1" outlineLevel="0" r="53">
      <c r="A53" s="5" t="s">
        <f>=HYPERLINK("https://leilaoonline.net/lote/detalhe/132242", "098")</f>
      </c>
      <c r="B53" s="4" t="s">
        <f>=HYPERLINK("https://leilaoonline.net/lote/detalhe/132242", "FURADEIRA DE BANCADA MONOFÁSICA 1/3 HP")</f>
      </c>
      <c r="C53" s="4" t="inlineStr">
        <is>
          <t>Não vendido</t>
        </is>
      </c>
      <c r="D53" s="4" t="inlineStr">
        <is>
          <t>0</t>
        </is>
      </c>
      <c r="E53" s="5" t="inlineStr">
        <is>
          <t>800,00</t>
        </is>
      </c>
      <c r="F53" s="4" t="inlineStr">
        <is>
          <t>100.00</t>
        </is>
      </c>
    </row>
    <row collapsed="false" customFormat="false" customHeight="false" hidden="false" ht="12.1" outlineLevel="0" r="54">
      <c r="A54" s="5" t="s">
        <f>=HYPERLINK("https://leilaoonline.net/lote/detalhe/132234", "108")</f>
      </c>
      <c r="B54" s="4" t="s">
        <f>=HYPERLINK("https://leilaoonline.net/lote/detalhe/132234", "PISTA DE PATINAÇÃO SINTÉTICA COM PISO EM RESINA E ESTRUTURA DE FERRO APX. 200M²; ACOMPANHA PATINS -  DESMONTADA")</f>
      </c>
      <c r="C54" s="4" t="inlineStr">
        <is>
          <t>Não vendido</t>
        </is>
      </c>
      <c r="D54" s="4" t="inlineStr">
        <is>
          <t>0</t>
        </is>
      </c>
      <c r="E54" s="5" t="inlineStr">
        <is>
          <t>50.000,00</t>
        </is>
      </c>
      <c r="F54" s="4" t="inlineStr">
        <is>
          <t>1000.00</t>
        </is>
      </c>
    </row>
    <row collapsed="false" customFormat="false" customHeight="false" hidden="false" ht="12.1" outlineLevel="0" r="55">
      <c r="A55" s="5" t="s">
        <f>=HYPERLINK("https://leilaoonline.net/lote/detalhe/132235", "121")</f>
      </c>
      <c r="B55" s="4" t="s">
        <f>=HYPERLINK("https://leilaoonline.net/lote/detalhe/132235", "MÁQUINA PARA DESCARTAR FIOS / OURIVES MARCA FEROLLA; MOTOR MONOFÁSICO")</f>
      </c>
      <c r="C55" s="4" t="inlineStr">
        <is>
          <t>Não vendido</t>
        </is>
      </c>
      <c r="D55" s="4" t="inlineStr">
        <is>
          <t>0</t>
        </is>
      </c>
      <c r="E55" s="5" t="inlineStr">
        <is>
          <t>1.000,00</t>
        </is>
      </c>
      <c r="F55" s="4" t="inlineStr">
        <is>
          <t>150.00</t>
        </is>
      </c>
    </row>
    <row collapsed="false" customFormat="false" customHeight="false" hidden="false" ht="12.1" outlineLevel="0" r="56">
      <c r="A56" s="5" t="s">
        <f>=HYPERLINK("https://leilaoonline.net/lote/detalhe/132236", "154")</f>
      </c>
      <c r="B56" s="4" t="s">
        <f>=HYPERLINK("https://leilaoonline.net/lote/detalhe/132236", "FORNO MUFLA")</f>
      </c>
      <c r="C56" s="4" t="inlineStr">
        <is>
          <t>Não vendido</t>
        </is>
      </c>
      <c r="D56" s="4" t="inlineStr">
        <is>
          <t>0</t>
        </is>
      </c>
      <c r="E56" s="5" t="inlineStr">
        <is>
          <t>1.000,00</t>
        </is>
      </c>
      <c r="F56" s="4" t="inlineStr">
        <is>
          <t>150.00</t>
        </is>
      </c>
    </row>
    <row collapsed="false" customFormat="false" customHeight="false" hidden="false" ht="12.1" outlineLevel="0" r="57">
      <c r="A57" s="5" t="s">
        <f>=HYPERLINK("https://leilaoonline.net/lote/detalhe/132237", "162")</f>
      </c>
      <c r="B57" s="4" t="s">
        <f>=HYPERLINK("https://leilaoonline.net/lote/detalhe/132237", "TUNEL DE ENCOLHIMENTO WELDOTRON")</f>
      </c>
      <c r="C57" s="4" t="inlineStr">
        <is>
          <t>Não vendido</t>
        </is>
      </c>
      <c r="D57" s="4" t="inlineStr">
        <is>
          <t>0</t>
        </is>
      </c>
      <c r="E57" s="5" t="inlineStr">
        <is>
          <t>5.000,00</t>
        </is>
      </c>
      <c r="F57" s="4" t="inlineStr">
        <is>
          <t>150.00</t>
        </is>
      </c>
    </row>
    <row collapsed="false" customFormat="false" customHeight="false" hidden="false" ht="12.1" outlineLevel="0" r="58">
      <c r="A58" s="5" t="s">
        <f>=HYPERLINK("https://leilaoonline.net/lote/detalhe/132239", "201")</f>
      </c>
      <c r="B58" s="4" t="s">
        <f>=HYPERLINK("https://leilaoonline.net/lote/detalhe/132239", "PRATELEIRAS DE AÇO (CONJUNTO COM 8 BANDEJAS DE 30X90CM E ALTURA DE 180 A 220CM DESMONTADOS); APROX. 700KG (PREÇO POR KG)")</f>
      </c>
      <c r="C58" s="4" t="inlineStr">
        <is>
          <t>Não vendido</t>
        </is>
      </c>
      <c r="D58" s="4" t="inlineStr">
        <is>
          <t>0</t>
        </is>
      </c>
      <c r="E58" s="5" t="inlineStr">
        <is>
          <t>5,10</t>
        </is>
      </c>
      <c r="F58" s="4" t="inlineStr">
        <is>
          <t>0.10</t>
        </is>
      </c>
    </row>
    <row collapsed="false" customFormat="false" customHeight="false" hidden="false" ht="12.1" outlineLevel="0" r="59">
      <c r="A59" s="5" t="s">
        <f>=HYPERLINK("https://leilaoonline.net/lote/detalhe/132238", "224")</f>
      </c>
      <c r="B59" s="4" t="s">
        <f>=HYPERLINK("https://leilaoonline.net/lote/detalhe/132238", "LOTE DE PORTA MOLDES E MOLDES PARA ESTAMPARIA PRENSA EXCÊNTRICA PREÇO POR KG")</f>
      </c>
      <c r="C59" s="4" t="inlineStr">
        <is>
          <t>Não vendido</t>
        </is>
      </c>
      <c r="D59" s="4" t="inlineStr">
        <is>
          <t>0</t>
        </is>
      </c>
      <c r="E59" s="5" t="inlineStr">
        <is>
          <t>4,00</t>
        </is>
      </c>
      <c r="F59" s="4" t="inlineStr">
        <is>
          <t>2.50</t>
        </is>
      </c>
    </row>
    <row collapsed="false" customFormat="false" customHeight="false" hidden="false" ht="12.1" outlineLevel="0" r="60">
      <c r="A60" s="5" t="s">
        <f>=HYPERLINK("https://leilaoonline.net/lote/detalhe/132240", "247")</f>
      </c>
      <c r="B60" s="4" t="s">
        <f>=HYPERLINK("https://leilaoonline.net/lote/detalhe/132240", "DISJUNTOR PVO MÉDIA TENSÃO")</f>
      </c>
      <c r="C60" s="4" t="inlineStr">
        <is>
          <t>Não vendido</t>
        </is>
      </c>
      <c r="D60" s="4" t="inlineStr">
        <is>
          <t>0</t>
        </is>
      </c>
      <c r="E60" s="5" t="inlineStr">
        <is>
          <t>2.500,00</t>
        </is>
      </c>
      <c r="F60" s="4" t="inlineStr">
        <is>
          <t>100.00</t>
        </is>
      </c>
    </row>
    <row collapsed="false" customFormat="false" customHeight="false" hidden="false" ht="12.1" outlineLevel="0" r="61">
      <c r="A61" s="5" t="s">
        <f>=HYPERLINK("https://leilaoonline.net/lote/detalhe/132246", "248")</f>
      </c>
      <c r="B61" s="4" t="s">
        <f>=HYPERLINK("https://leilaoonline.net/lote/detalhe/132246", "LOTE COM 2 MESAS DE ESCRITÓRIO")</f>
      </c>
      <c r="C61" s="4" t="inlineStr">
        <is>
          <t>Não vendido</t>
        </is>
      </c>
      <c r="D61" s="4" t="inlineStr">
        <is>
          <t>0</t>
        </is>
      </c>
      <c r="E61" s="5" t="inlineStr">
        <is>
          <t>100,00</t>
        </is>
      </c>
      <c r="F61" s="4" t="inlineStr">
        <is>
          <t>50.00</t>
        </is>
      </c>
    </row>
    <row collapsed="false" customFormat="false" customHeight="false" hidden="false" ht="12.1" outlineLevel="0" r="62">
      <c r="A62" s="5" t="s">
        <f>=HYPERLINK("https://leilaoonline.net/lote/detalhe/132247", "313")</f>
      </c>
      <c r="B62" s="4" t="s">
        <f>=HYPERLINK("https://leilaoonline.net/lote/detalhe/132247", "MÁQUINA PARA PINTURA DE FAIXA VIARIA")</f>
      </c>
      <c r="C62" s="4" t="inlineStr">
        <is>
          <t>Não vendido</t>
        </is>
      </c>
      <c r="D62" s="4" t="inlineStr">
        <is>
          <t>0</t>
        </is>
      </c>
      <c r="E62" s="5" t="inlineStr">
        <is>
          <t>3.000,00</t>
        </is>
      </c>
      <c r="F62" s="4" t="inlineStr">
        <is>
          <t>150.00</t>
        </is>
      </c>
    </row>
    <row collapsed="false" customFormat="false" customHeight="false" hidden="false" ht="12.1" outlineLevel="0" r="63">
      <c r="A63" s="5" t="s">
        <f>=HYPERLINK("https://leilaoonline.net/lote/detalhe/132248", "314")</f>
      </c>
      <c r="B63" s="4" t="s">
        <f>=HYPERLINK("https://leilaoonline.net/lote/detalhe/132248", "MÁQUINA PARA PINTURA DE FAIXA VIARIA")</f>
      </c>
      <c r="C63" s="4" t="inlineStr">
        <is>
          <t>Não vendido</t>
        </is>
      </c>
      <c r="D63" s="4" t="inlineStr">
        <is>
          <t>0</t>
        </is>
      </c>
      <c r="E63" s="5" t="inlineStr">
        <is>
          <t>3.000,00</t>
        </is>
      </c>
      <c r="F63" s="4" t="inlineStr">
        <is>
          <t>150.00</t>
        </is>
      </c>
    </row>
    <row collapsed="false" customFormat="false" customHeight="false" hidden="false" ht="12.1" outlineLevel="0" r="64">
      <c r="A64" s="5" t="s">
        <f>=HYPERLINK("https://leilaoonline.net/lote/detalhe/132249", "355")</f>
      </c>
      <c r="B64" s="4" t="s">
        <f>=HYPERLINK("https://leilaoonline.net/lote/detalhe/132249", "CARRINHO ABERTO PARA FERRAMENTAS (1 UNIDADE)")</f>
      </c>
      <c r="C64" s="4" t="inlineStr">
        <is>
          <t>Não vendido</t>
        </is>
      </c>
      <c r="D64" s="4" t="inlineStr">
        <is>
          <t>0</t>
        </is>
      </c>
      <c r="E64" s="5" t="inlineStr">
        <is>
          <t>200,00</t>
        </is>
      </c>
      <c r="F64" s="4" t="inlineStr">
        <is>
          <t>50.00</t>
        </is>
      </c>
    </row>
    <row collapsed="false" customFormat="false" customHeight="false" hidden="false" ht="12.1" outlineLevel="0" r="65">
      <c r="A65" s="5" t="s">
        <f>=HYPERLINK("https://leilaoonline.net/lote/detalhe/132250", "356")</f>
      </c>
      <c r="B65" s="4" t="s">
        <f>=HYPERLINK("https://leilaoonline.net/lote/detalhe/132250", "CARRINHO ABERTO PARA FERRAMENTAS (1 UNIDADE)")</f>
      </c>
      <c r="C65" s="4" t="inlineStr">
        <is>
          <t>Não vendido</t>
        </is>
      </c>
      <c r="D65" s="4" t="inlineStr">
        <is>
          <t>0</t>
        </is>
      </c>
      <c r="E65" s="5" t="inlineStr">
        <is>
          <t>200,00</t>
        </is>
      </c>
      <c r="F65" s="4" t="inlineStr">
        <is>
          <t>50.00</t>
        </is>
      </c>
    </row>
    <row collapsed="false" customFormat="false" customHeight="false" hidden="false" ht="12.1" outlineLevel="0" r="66">
      <c r="A66" s="5" t="s">
        <f>=HYPERLINK("https://leilaoonline.net/lote/detalhe/132251", "367")</f>
      </c>
      <c r="B66" s="4" t="s">
        <f>=HYPERLINK("https://leilaoonline.net/lote/detalhe/132251", "SELADORA ENCOLHEDORA RAL-TEC")</f>
      </c>
      <c r="C66" s="4" t="inlineStr">
        <is>
          <t>Não vendido</t>
        </is>
      </c>
      <c r="D66" s="4" t="inlineStr">
        <is>
          <t>0</t>
        </is>
      </c>
      <c r="E66" s="5" t="inlineStr">
        <is>
          <t>3.000,00</t>
        </is>
      </c>
      <c r="F66" s="4" t="inlineStr">
        <is>
          <t>150.00</t>
        </is>
      </c>
    </row>
    <row collapsed="false" customFormat="false" customHeight="false" hidden="false" ht="12.1" outlineLevel="0" r="67">
      <c r="A67" s="5" t="s">
        <f>=HYPERLINK("https://leilaoonline.net/lote/detalhe/132252", "372")</f>
      </c>
      <c r="B67" s="4" t="s">
        <f>=HYPERLINK("https://leilaoonline.net/lote/detalhe/132252", "CARRINHO ABERTO PORTA FERRAMENTAS")</f>
      </c>
      <c r="C67" s="4" t="inlineStr">
        <is>
          <t>Não vendido</t>
        </is>
      </c>
      <c r="D67" s="4" t="inlineStr">
        <is>
          <t>0</t>
        </is>
      </c>
      <c r="E67" s="5" t="inlineStr">
        <is>
          <t>500,00</t>
        </is>
      </c>
      <c r="F67" s="4" t="inlineStr">
        <is>
          <t>100.00</t>
        </is>
      </c>
    </row>
    <row collapsed="false" customFormat="false" customHeight="false" hidden="false" ht="12.1" outlineLevel="0" r="68">
      <c r="A68" s="5" t="s">
        <f>=HYPERLINK("https://leilaoonline.net/lote/detalhe/132253", "422")</f>
      </c>
      <c r="B68" s="4" t="s">
        <f>=HYPERLINK("https://leilaoonline.net/lote/detalhe/132253", "MÁQUINA DE ROLOS COM MOTORREDUTOR")</f>
      </c>
      <c r="C68" s="4" t="inlineStr">
        <is>
          <t>Não vendido</t>
        </is>
      </c>
      <c r="D68" s="4" t="inlineStr">
        <is>
          <t>0</t>
        </is>
      </c>
      <c r="E68" s="5" t="inlineStr">
        <is>
          <t>2.000,00</t>
        </is>
      </c>
      <c r="F68" s="4" t="inlineStr">
        <is>
          <t>100.00</t>
        </is>
      </c>
    </row>
    <row collapsed="false" customFormat="false" customHeight="false" hidden="false" ht="12.1" outlineLevel="0" r="69">
      <c r="A69" s="5" t="s">
        <f>=HYPERLINK("https://leilaoonline.net/lote/detalhe/132254", "428")</f>
      </c>
      <c r="B69" s="4" t="s">
        <f>=HYPERLINK("https://leilaoonline.net/lote/detalhe/132254", "RACK GABINE PARA SERVIDOR C/PORTA DE VIDRO 185CM ALT. X 55CM LARG.. X 75CM COMP.")</f>
      </c>
      <c r="C69" s="4" t="inlineStr">
        <is>
          <t>Não vendido</t>
        </is>
      </c>
      <c r="D69" s="4" t="inlineStr">
        <is>
          <t>0</t>
        </is>
      </c>
      <c r="E69" s="5" t="inlineStr">
        <is>
          <t>500,00</t>
        </is>
      </c>
      <c r="F69" s="4" t="inlineStr">
        <is>
          <t>100.00</t>
        </is>
      </c>
    </row>
    <row collapsed="false" customFormat="false" customHeight="false" hidden="false" ht="12.1" outlineLevel="0" r="70">
      <c r="A70" s="5" t="s">
        <f>=HYPERLINK("https://leilaoonline.net/lote/detalhe/132255", "429")</f>
      </c>
      <c r="B70" s="4" t="s">
        <f>=HYPERLINK("https://leilaoonline.net/lote/detalhe/132255", "RACK GABINE PARA SERVIDOR C/PORTA DE VIDRO 210CM ALT. X 55CM LARG.. X 75CM COMP.")</f>
      </c>
      <c r="C70" s="4" t="inlineStr">
        <is>
          <t>Não vendido</t>
        </is>
      </c>
      <c r="D70" s="4" t="inlineStr">
        <is>
          <t>0</t>
        </is>
      </c>
      <c r="E70" s="5" t="inlineStr">
        <is>
          <t>500,00</t>
        </is>
      </c>
      <c r="F70" s="4" t="inlineStr">
        <is>
          <t>100.00</t>
        </is>
      </c>
    </row>
    <row collapsed="false" customFormat="false" customHeight="false" hidden="false" ht="12.1" outlineLevel="0" r="71">
      <c r="A71" s="5" t="s">
        <f>=HYPERLINK("https://leilaoonline.net/lote/detalhe/132256", "432")</f>
      </c>
      <c r="B71" s="4" t="s">
        <f>=HYPERLINK("https://leilaoonline.net/lote/detalhe/132256", "MISTURADOR EM AÇO INÓX MOTOR 40CV")</f>
      </c>
      <c r="C71" s="4" t="inlineStr">
        <is>
          <t>Não vendido</t>
        </is>
      </c>
      <c r="D71" s="4" t="inlineStr">
        <is>
          <t>0</t>
        </is>
      </c>
      <c r="E71" s="5" t="inlineStr">
        <is>
          <t>6.000,00</t>
        </is>
      </c>
      <c r="F71" s="4" t="inlineStr">
        <is>
          <t>100.00</t>
        </is>
      </c>
    </row>
    <row collapsed="false" customFormat="false" customHeight="false" hidden="false" ht="12.1" outlineLevel="0" r="72">
      <c r="A72" s="5" t="s">
        <f>=HYPERLINK("https://leilaoonline.net/lote/detalhe/132257", "434")</f>
      </c>
      <c r="B72" s="4" t="s">
        <f>=HYPERLINK("https://leilaoonline.net/lote/detalhe/132257", "TORNO REVOLVER")</f>
      </c>
      <c r="C72" s="4" t="inlineStr">
        <is>
          <t>Não vendido</t>
        </is>
      </c>
      <c r="D72" s="4" t="inlineStr">
        <is>
          <t>0</t>
        </is>
      </c>
      <c r="E72" s="5" t="inlineStr">
        <is>
          <t>2.500,00</t>
        </is>
      </c>
      <c r="F72" s="4" t="inlineStr">
        <is>
          <t>100.00</t>
        </is>
      </c>
    </row>
    <row collapsed="false" customFormat="false" customHeight="false" hidden="false" ht="12.1" outlineLevel="0" r="73">
      <c r="A73" s="5" t="s">
        <f>=HYPERLINK("https://leilaoonline.net/lote/detalhe/132258", "439")</f>
      </c>
      <c r="B73" s="4" t="s">
        <f>=HYPERLINK("https://leilaoonline.net/lote/detalhe/132258", "BATEDOR PLANETARIA DE INÓX USIRAM")</f>
      </c>
      <c r="C73" s="4" t="inlineStr">
        <is>
          <t>Não vendido</t>
        </is>
      </c>
      <c r="D73" s="4" t="inlineStr">
        <is>
          <t>0</t>
        </is>
      </c>
      <c r="E73" s="5" t="inlineStr">
        <is>
          <t>1.000,00</t>
        </is>
      </c>
      <c r="F73" s="4" t="inlineStr">
        <is>
          <t>100.00</t>
        </is>
      </c>
    </row>
    <row collapsed="false" customFormat="false" customHeight="false" hidden="false" ht="12.1" outlineLevel="0" r="74">
      <c r="A74" s="5" t="s">
        <f>=HYPERLINK("https://leilaoonline.net/lote/detalhe/132259", "441")</f>
      </c>
      <c r="B74" s="4" t="s">
        <f>=HYPERLINK("https://leilaoonline.net/lote/detalhe/132259", "ENGRENAGEM PRENSA EXCÊNTRICA 160 180 TON.")</f>
      </c>
      <c r="C74" s="4" t="inlineStr">
        <is>
          <t>Não vendido</t>
        </is>
      </c>
      <c r="D74" s="4" t="inlineStr">
        <is>
          <t>0</t>
        </is>
      </c>
      <c r="E74" s="5" t="inlineStr">
        <is>
          <t>3.500,00</t>
        </is>
      </c>
      <c r="F74" s="4" t="inlineStr">
        <is>
          <t>100.00</t>
        </is>
      </c>
    </row>
    <row collapsed="false" customFormat="false" customHeight="false" hidden="false" ht="12.1" outlineLevel="0" r="75">
      <c r="A75" s="5" t="s">
        <f>=HYPERLINK("https://leilaoonline.net/lote/detalhe/132260", "451")</f>
      </c>
      <c r="B75" s="4" t="s">
        <f>=HYPERLINK("https://leilaoonline.net/lote/detalhe/132260", "MULTIFUNCIONAL TORNO FURADEIRA MADEIRA MONOFÁSICO")</f>
      </c>
      <c r="C75" s="4" t="inlineStr">
        <is>
          <t>Não vendido</t>
        </is>
      </c>
      <c r="D75" s="4" t="inlineStr">
        <is>
          <t>0</t>
        </is>
      </c>
      <c r="E75" s="5" t="inlineStr">
        <is>
          <t>1.000,00</t>
        </is>
      </c>
      <c r="F75" s="4" t="inlineStr">
        <is>
          <t>100.00</t>
        </is>
      </c>
    </row>
    <row collapsed="false" customFormat="false" customHeight="false" hidden="false" ht="12.1" outlineLevel="0" r="76">
      <c r="A76" s="5" t="s">
        <f>=HYPERLINK("https://leilaoonline.net/lote/detalhe/132261", "456")</f>
      </c>
      <c r="B76" s="4" t="s">
        <f>=HYPERLINK("https://leilaoonline.net/lote/detalhe/132261", "SECADOR DE AR COMPRESSOR PARAFUSO DOMINICK-HUNTER DPR 470 ")</f>
      </c>
      <c r="C76" s="4" t="inlineStr">
        <is>
          <t>Não vendido</t>
        </is>
      </c>
      <c r="D76" s="4" t="inlineStr">
        <is>
          <t>0</t>
        </is>
      </c>
      <c r="E76" s="5" t="inlineStr">
        <is>
          <t>4.000,00</t>
        </is>
      </c>
      <c r="F76" s="4" t="inlineStr">
        <is>
          <t>150.00</t>
        </is>
      </c>
    </row>
    <row collapsed="false" customFormat="false" customHeight="false" hidden="false" ht="12.1" outlineLevel="0" r="77">
      <c r="A77" s="5" t="s">
        <f>=HYPERLINK("https://leilaoonline.net/lote/detalhe/132262", "458")</f>
      </c>
      <c r="B77" s="4" t="s">
        <f>=HYPERLINK("https://leilaoonline.net/lote/detalhe/132262", "PENEIRA VIBRATÓRIA EM AÇO INÓX")</f>
      </c>
      <c r="C77" s="4" t="inlineStr">
        <is>
          <t>Não vendido</t>
        </is>
      </c>
      <c r="D77" s="4" t="inlineStr">
        <is>
          <t>0</t>
        </is>
      </c>
      <c r="E77" s="5" t="inlineStr">
        <is>
          <t>1.000,00</t>
        </is>
      </c>
      <c r="F77" s="4" t="inlineStr">
        <is>
          <t>100.00</t>
        </is>
      </c>
    </row>
    <row collapsed="false" customFormat="false" customHeight="false" hidden="false" ht="12.1" outlineLevel="0" r="78">
      <c r="A78" s="5" t="s">
        <f>=HYPERLINK("https://leilaoonline.net/lote/detalhe/132263", "460")</f>
      </c>
      <c r="B78" s="4" t="s">
        <f>=HYPERLINK("https://leilaoonline.net/lote/detalhe/132263", "REATOR BATELADA BATEDOR AÇO CARBONO 250 LITROS")</f>
      </c>
      <c r="C78" s="4" t="inlineStr">
        <is>
          <t>Não vendido</t>
        </is>
      </c>
      <c r="D78" s="4" t="inlineStr">
        <is>
          <t>0</t>
        </is>
      </c>
      <c r="E78" s="5" t="inlineStr">
        <is>
          <t>1.000,00</t>
        </is>
      </c>
      <c r="F78" s="4" t="inlineStr">
        <is>
          <t>100.00</t>
        </is>
      </c>
    </row>
    <row collapsed="false" customFormat="false" customHeight="false" hidden="false" ht="12.1" outlineLevel="0" r="79">
      <c r="A79" s="5" t="s">
        <f>=HYPERLINK("https://leilaoonline.net/lote/detalhe/132264", "466")</f>
      </c>
      <c r="B79" s="4" t="s">
        <f>=HYPERLINK("https://leilaoonline.net/lote/detalhe/132264", "CARREGADOR BATERIA EMPILHADEIRA ELÉTRICA 24V/90A ")</f>
      </c>
      <c r="C79" s="4" t="inlineStr">
        <is>
          <t>Não vendido</t>
        </is>
      </c>
      <c r="D79" s="4" t="inlineStr">
        <is>
          <t>0</t>
        </is>
      </c>
      <c r="E79" s="5" t="inlineStr">
        <is>
          <t>500,00</t>
        </is>
      </c>
      <c r="F79" s="4" t="inlineStr">
        <is>
          <t>100.00</t>
        </is>
      </c>
    </row>
    <row collapsed="false" customFormat="false" customHeight="false" hidden="false" ht="12.1" outlineLevel="0" r="80">
      <c r="A80" s="5" t="s">
        <f>=HYPERLINK("https://leilaoonline.net/lote/detalhe/132265", "469")</f>
      </c>
      <c r="B80" s="4" t="s">
        <f>=HYPERLINK("https://leilaoonline.net/lote/detalhe/132265", "VARREDEIRA DE PISO DIRIGÍVEL TENNANT GÁS GLP")</f>
      </c>
      <c r="C80" s="4" t="inlineStr">
        <is>
          <t>Não vendido</t>
        </is>
      </c>
      <c r="D80" s="4" t="inlineStr">
        <is>
          <t>0</t>
        </is>
      </c>
      <c r="E80" s="5" t="inlineStr">
        <is>
          <t>5.000,00</t>
        </is>
      </c>
      <c r="F80" s="4" t="inlineStr">
        <is>
          <t>250.00</t>
        </is>
      </c>
    </row>
    <row collapsed="false" customFormat="false" customHeight="false" hidden="false" ht="12.1" outlineLevel="0" r="81">
      <c r="A81" s="5" t="s">
        <f>=HYPERLINK("https://leilaoonline.net/lote/detalhe/132266", "472")</f>
      </c>
      <c r="B81" s="4" t="s">
        <f>=HYPERLINK("https://leilaoonline.net/lote/detalhe/132266", "BOBINADEIRA PARA TRANSFORMADORES TONANNI 500X300MM")</f>
      </c>
      <c r="C81" s="4" t="inlineStr">
        <is>
          <t>Não vendido</t>
        </is>
      </c>
      <c r="D81" s="4" t="inlineStr">
        <is>
          <t>0</t>
        </is>
      </c>
      <c r="E81" s="5" t="inlineStr">
        <is>
          <t>500,00</t>
        </is>
      </c>
      <c r="F81" s="4" t="inlineStr">
        <is>
          <t>100.00</t>
        </is>
      </c>
    </row>
    <row collapsed="false" customFormat="false" customHeight="false" hidden="false" ht="12.1" outlineLevel="0" r="82">
      <c r="A82" s="5" t="s">
        <f>=HYPERLINK("https://leilaoonline.net/lote/detalhe/132267", "490")</f>
      </c>
      <c r="B82" s="4" t="s">
        <f>=HYPERLINK("https://leilaoonline.net/lote/detalhe/132267", "PRENSA DE FRICÇÃO FORJARIA WELKO ARIETE 2000 220 TON")</f>
      </c>
      <c r="C82" s="4" t="inlineStr">
        <is>
          <t>Não vendido</t>
        </is>
      </c>
      <c r="D82" s="4" t="inlineStr">
        <is>
          <t>0</t>
        </is>
      </c>
      <c r="E82" s="5" t="inlineStr">
        <is>
          <t>25.000,00</t>
        </is>
      </c>
      <c r="F82" s="4" t="inlineStr">
        <is>
          <t>150.00</t>
        </is>
      </c>
    </row>
    <row collapsed="false" customFormat="false" customHeight="false" hidden="false" ht="12.1" outlineLevel="0" r="83">
      <c r="A83" s="5" t="s">
        <f>=HYPERLINK("https://leilaoonline.net/lote/detalhe/132268", "529")</f>
      </c>
      <c r="B83" s="4" t="s">
        <f>=HYPERLINK("https://leilaoonline.net/lote/detalhe/132268", "CARRINHO PARA MOVIMENTAÇÃO DE VEÍCULOS 600KG")</f>
      </c>
      <c r="C83" s="4" t="inlineStr">
        <is>
          <t>Não vendido</t>
        </is>
      </c>
      <c r="D83" s="4" t="inlineStr">
        <is>
          <t>0</t>
        </is>
      </c>
      <c r="E83" s="5" t="inlineStr">
        <is>
          <t>700,00</t>
        </is>
      </c>
      <c r="F83" s="4" t="inlineStr">
        <is>
          <t>100.00</t>
        </is>
      </c>
    </row>
    <row collapsed="false" customFormat="false" customHeight="false" hidden="false" ht="12.1" outlineLevel="0" r="84">
      <c r="A84" s="5" t="s">
        <f>=HYPERLINK("https://leilaoonline.net/lote/detalhe/132269", "531")</f>
      </c>
      <c r="B84" s="4" t="s">
        <f>=HYPERLINK("https://leilaoonline.net/lote/detalhe/132269", "CARRINHO PARA MOVIMENTAÇÃO DE VEÍCULOS 600KG")</f>
      </c>
      <c r="C84" s="4" t="inlineStr">
        <is>
          <t>Não vendido</t>
        </is>
      </c>
      <c r="D84" s="4" t="inlineStr">
        <is>
          <t>0</t>
        </is>
      </c>
      <c r="E84" s="5" t="inlineStr">
        <is>
          <t>700,00</t>
        </is>
      </c>
      <c r="F84" s="4" t="inlineStr">
        <is>
          <t>100.00</t>
        </is>
      </c>
    </row>
    <row collapsed="false" customFormat="false" customHeight="false" hidden="false" ht="12.1" outlineLevel="0" r="85">
      <c r="A85" s="5" t="s">
        <f>=HYPERLINK("https://leilaoonline.net/lote/detalhe/132270", "536")</f>
      </c>
      <c r="B85" s="4" t="s">
        <f>=HYPERLINK("https://leilaoonline.net/lote/detalhe/132270", "CARRINHO PARA FERRAMENTAS MECÂNICO")</f>
      </c>
      <c r="C85" s="4" t="inlineStr">
        <is>
          <t>Não vendido</t>
        </is>
      </c>
      <c r="D85" s="4" t="inlineStr">
        <is>
          <t>0</t>
        </is>
      </c>
      <c r="E85" s="5" t="inlineStr">
        <is>
          <t>800,00</t>
        </is>
      </c>
      <c r="F85" s="4" t="inlineStr">
        <is>
          <t>100.00</t>
        </is>
      </c>
    </row>
    <row collapsed="false" customFormat="false" customHeight="false" hidden="false" ht="12.1" outlineLevel="0" r="86">
      <c r="A86" s="5" t="s">
        <f>=HYPERLINK("https://leilaoonline.net/lote/detalhe/132271", "537")</f>
      </c>
      <c r="B86" s="4" t="s">
        <f>=HYPERLINK("https://leilaoonline.net/lote/detalhe/132271", "CARRINHO PARA FERRAMENTAS MECÂNICO")</f>
      </c>
      <c r="C86" s="4" t="inlineStr">
        <is>
          <t>Não vendido</t>
        </is>
      </c>
      <c r="D86" s="4" t="inlineStr">
        <is>
          <t>0</t>
        </is>
      </c>
      <c r="E86" s="5" t="inlineStr">
        <is>
          <t>800,00</t>
        </is>
      </c>
      <c r="F86" s="4" t="inlineStr">
        <is>
          <t>100.00</t>
        </is>
      </c>
    </row>
    <row collapsed="false" customFormat="false" customHeight="false" hidden="false" ht="12.1" outlineLevel="0" r="87">
      <c r="A87" s="5" t="s">
        <f>=HYPERLINK("https://leilaoonline.net/lote/detalhe/132272", "538")</f>
      </c>
      <c r="B87" s="4" t="s">
        <f>=HYPERLINK("https://leilaoonline.net/lote/detalhe/132272", "CARRINHO PARA FERRAMENTAS MECÂNICO")</f>
      </c>
      <c r="C87" s="4" t="inlineStr">
        <is>
          <t>Não vendido</t>
        </is>
      </c>
      <c r="D87" s="4" t="inlineStr">
        <is>
          <t>0</t>
        </is>
      </c>
      <c r="E87" s="5" t="inlineStr">
        <is>
          <t>800,00</t>
        </is>
      </c>
      <c r="F87" s="4" t="inlineStr">
        <is>
          <t>100.00</t>
        </is>
      </c>
    </row>
    <row collapsed="false" customFormat="false" customHeight="false" hidden="false" ht="12.1" outlineLevel="0" r="88">
      <c r="A88" s="5" t="s">
        <f>=HYPERLINK("https://leilaoonline.net/lote/detalhe/132273", "539")</f>
      </c>
      <c r="B88" s="4" t="s">
        <f>=HYPERLINK("https://leilaoonline.net/lote/detalhe/132273", "CARRINHO PARA FERRAMENTAS MECÂNICO")</f>
      </c>
      <c r="C88" s="4" t="inlineStr">
        <is>
          <t>Não vendido</t>
        </is>
      </c>
      <c r="D88" s="4" t="inlineStr">
        <is>
          <t>0</t>
        </is>
      </c>
      <c r="E88" s="5" t="inlineStr">
        <is>
          <t>800,00</t>
        </is>
      </c>
      <c r="F88" s="4" t="inlineStr">
        <is>
          <t>100.00</t>
        </is>
      </c>
    </row>
    <row collapsed="false" customFormat="false" customHeight="false" hidden="false" ht="12.1" outlineLevel="0" r="89">
      <c r="A89" s="5" t="s">
        <f>=HYPERLINK("https://leilaoonline.net/lote/detalhe/132274", "540")</f>
      </c>
      <c r="B89" s="4" t="s">
        <f>=HYPERLINK("https://leilaoonline.net/lote/detalhe/132274", "CARRINHO PARA FERRAMENTAS MECÂNICO")</f>
      </c>
      <c r="C89" s="4" t="inlineStr">
        <is>
          <t>Não vendido</t>
        </is>
      </c>
      <c r="D89" s="4" t="inlineStr">
        <is>
          <t>0</t>
        </is>
      </c>
      <c r="E89" s="5" t="inlineStr">
        <is>
          <t>800,00</t>
        </is>
      </c>
      <c r="F89" s="4" t="inlineStr">
        <is>
          <t>100.00</t>
        </is>
      </c>
    </row>
    <row collapsed="false" customFormat="false" customHeight="false" hidden="false" ht="12.1" outlineLevel="0" r="90">
      <c r="A90" s="5" t="s">
        <f>=HYPERLINK("https://leilaoonline.net/lote/detalhe/132275", "549")</f>
      </c>
      <c r="B90" s="4" t="s">
        <f>=HYPERLINK("https://leilaoonline.net/lote/detalhe/132275", "TANQUE DE POLIPROPILENO PARA GALVANOPLASTIA E ANODIZAÇÃO 150 LITROS")</f>
      </c>
      <c r="C90" s="4" t="inlineStr">
        <is>
          <t>Não vendido</t>
        </is>
      </c>
      <c r="D90" s="4" t="inlineStr">
        <is>
          <t>0</t>
        </is>
      </c>
      <c r="E90" s="5" t="inlineStr">
        <is>
          <t>500,00</t>
        </is>
      </c>
      <c r="F90" s="4" t="inlineStr">
        <is>
          <t>100.00</t>
        </is>
      </c>
    </row>
    <row collapsed="false" customFormat="false" customHeight="false" hidden="false" ht="12.1" outlineLevel="0" r="91">
      <c r="A91" s="5" t="s">
        <f>=HYPERLINK("https://leilaoonline.net/lote/detalhe/132276", "558")</f>
      </c>
      <c r="B91" s="4" t="s">
        <f>=HYPERLINK("https://leilaoonline.net/lote/detalhe/132276", "DISJUNTOR PVO MÉDIA TENSÃO")</f>
      </c>
      <c r="C91" s="4" t="inlineStr">
        <is>
          <t>Não vendido</t>
        </is>
      </c>
      <c r="D91" s="4" t="inlineStr">
        <is>
          <t>0</t>
        </is>
      </c>
      <c r="E91" s="5" t="inlineStr">
        <is>
          <t>2.500,00</t>
        </is>
      </c>
      <c r="F91" s="4" t="inlineStr">
        <is>
          <t>100.00</t>
        </is>
      </c>
    </row>
    <row collapsed="false" customFormat="false" customHeight="false" hidden="false" ht="12.1" outlineLevel="0" r="92">
      <c r="A92" s="5" t="s">
        <f>=HYPERLINK("https://leilaoonline.net/lote/detalhe/132277", "563")</f>
      </c>
      <c r="B92" s="4" t="s">
        <f>=HYPERLINK("https://leilaoonline.net/lote/detalhe/132277", "MÁQUINA DE SOLDA BAMBOZZI NM 2600 300A")</f>
      </c>
      <c r="C92" s="4" t="inlineStr">
        <is>
          <t>Não vendido</t>
        </is>
      </c>
      <c r="D92" s="4" t="inlineStr">
        <is>
          <t>0</t>
        </is>
      </c>
      <c r="E92" s="5" t="inlineStr">
        <is>
          <t>1.000,00</t>
        </is>
      </c>
      <c r="F92" s="4" t="inlineStr">
        <is>
          <t>100.00</t>
        </is>
      </c>
    </row>
    <row collapsed="false" customFormat="false" customHeight="false" hidden="false" ht="12.1" outlineLevel="0" r="93">
      <c r="A93" s="5" t="s">
        <f>=HYPERLINK("https://leilaoonline.net/lote/detalhe/132278", "565")</f>
      </c>
      <c r="B93" s="4" t="s">
        <f>=HYPERLINK("https://leilaoonline.net/lote/detalhe/132278", "CARRINHO ABERTO PARA FERRAMENTAS")</f>
      </c>
      <c r="C93" s="4" t="inlineStr">
        <is>
          <t>Não vendido</t>
        </is>
      </c>
      <c r="D93" s="4" t="inlineStr">
        <is>
          <t>0</t>
        </is>
      </c>
      <c r="E93" s="5" t="inlineStr">
        <is>
          <t>300,00</t>
        </is>
      </c>
      <c r="F93" s="4" t="inlineStr">
        <is>
          <t>100.00</t>
        </is>
      </c>
    </row>
    <row collapsed="false" customFormat="false" customHeight="false" hidden="false" ht="12.1" outlineLevel="0" r="94">
      <c r="A94" s="5" t="s">
        <f>=HYPERLINK("https://leilaoonline.net/lote/detalhe/132279", "566")</f>
      </c>
      <c r="B94" s="4" t="s">
        <f>=HYPERLINK("https://leilaoonline.net/lote/detalhe/132279", "CARRINHO ABERTO PARA FERRAMENTAS")</f>
      </c>
      <c r="C94" s="4" t="inlineStr">
        <is>
          <t>Não vendido</t>
        </is>
      </c>
      <c r="D94" s="4" t="inlineStr">
        <is>
          <t>0</t>
        </is>
      </c>
      <c r="E94" s="5" t="inlineStr">
        <is>
          <t>300,00</t>
        </is>
      </c>
      <c r="F94" s="4" t="inlineStr">
        <is>
          <t>100.00</t>
        </is>
      </c>
    </row>
    <row collapsed="false" customFormat="false" customHeight="false" hidden="false" ht="12.1" outlineLevel="0" r="95">
      <c r="A95" s="5" t="s">
        <f>=HYPERLINK("https://leilaoonline.net/lote/detalhe/132280", "567")</f>
      </c>
      <c r="B95" s="4" t="s">
        <f>=HYPERLINK("https://leilaoonline.net/lote/detalhe/132280", "CARRINHO ABERTO PARA FERRAMENTAS")</f>
      </c>
      <c r="C95" s="4" t="inlineStr">
        <is>
          <t>Não vendido</t>
        </is>
      </c>
      <c r="D95" s="4" t="inlineStr">
        <is>
          <t>0</t>
        </is>
      </c>
      <c r="E95" s="5" t="inlineStr">
        <is>
          <t>300,00</t>
        </is>
      </c>
      <c r="F95" s="4" t="inlineStr">
        <is>
          <t>100.00</t>
        </is>
      </c>
    </row>
    <row collapsed="false" customFormat="false" customHeight="false" hidden="false" ht="12.1" outlineLevel="0" r="96">
      <c r="A96" s="5" t="s">
        <f>=HYPERLINK("https://leilaoonline.net/lote/detalhe/132281", "568")</f>
      </c>
      <c r="B96" s="4" t="s">
        <f>=HYPERLINK("https://leilaoonline.net/lote/detalhe/132281", "CARRINHO ABERTO PARA FERRAMENTAS")</f>
      </c>
      <c r="C96" s="4" t="inlineStr">
        <is>
          <t>Não vendido</t>
        </is>
      </c>
      <c r="D96" s="4" t="inlineStr">
        <is>
          <t>0</t>
        </is>
      </c>
      <c r="E96" s="5" t="inlineStr">
        <is>
          <t>300,00</t>
        </is>
      </c>
      <c r="F96" s="4" t="inlineStr">
        <is>
          <t>100.00</t>
        </is>
      </c>
    </row>
    <row collapsed="false" customFormat="false" customHeight="false" hidden="false" ht="12.1" outlineLevel="0" r="97">
      <c r="A97" s="5" t="s">
        <f>=HYPERLINK("https://leilaoonline.net/lote/detalhe/132282", "2002")</f>
      </c>
      <c r="B97" s="4" t="s">
        <f>=HYPERLINK("https://leilaoonline.net/lote/detalhe/132282", "CABEÇOTE DE ESPALMADEIRA PVC FACA SOBRE CILINDRO - CÓD. 525 - CL2022")</f>
      </c>
      <c r="C97" s="4" t="inlineStr">
        <is>
          <t>Não vendido</t>
        </is>
      </c>
      <c r="D97" s="4" t="inlineStr">
        <is>
          <t>0</t>
        </is>
      </c>
      <c r="E97" s="5" t="inlineStr">
        <is>
          <t>7.000,00</t>
        </is>
      </c>
      <c r="F97" s="4" t="inlineStr">
        <is>
          <t>150.00</t>
        </is>
      </c>
    </row>
    <row collapsed="false" customFormat="false" customHeight="false" hidden="false" ht="12.1" outlineLevel="0" r="98">
      <c r="A98" s="5" t="s">
        <f>=HYPERLINK("https://leilaoonline.net/lote/detalhe/132283", "2005")</f>
      </c>
      <c r="B98" s="4" t="s">
        <f>=HYPERLINK("https://leilaoonline.net/lote/detalhe/132283", "EXTRUSORA DE PLÁSTICO EGAN JOHN BROWN 90MM - CÓD. 726 - CL2022")</f>
      </c>
      <c r="C98" s="4" t="inlineStr">
        <is>
          <t>Não vendido</t>
        </is>
      </c>
      <c r="D98" s="4" t="inlineStr">
        <is>
          <t>0</t>
        </is>
      </c>
      <c r="E98" s="5" t="inlineStr">
        <is>
          <t>70.000,00</t>
        </is>
      </c>
      <c r="F98" s="4" t="inlineStr">
        <is>
          <t>2500.00</t>
        </is>
      </c>
    </row>
    <row collapsed="false" customFormat="false" customHeight="false" hidden="false" ht="12.1" outlineLevel="0" r="99">
      <c r="A99" s="5" t="s">
        <f>=HYPERLINK("https://leilaoonline.net/lote/detalhe/132284", "2006")</f>
      </c>
      <c r="B99" s="4" t="s">
        <f>=HYPERLINK("https://leilaoonline.net/lote/detalhe/132284", "EXTRUSORA DE PLÁSTICO EGAN JOHN BROWN 90MM - CÓD. 727 - CL2022")</f>
      </c>
      <c r="C99" s="4" t="inlineStr">
        <is>
          <t>Não vendido</t>
        </is>
      </c>
      <c r="D99" s="4" t="inlineStr">
        <is>
          <t>0</t>
        </is>
      </c>
      <c r="E99" s="5" t="inlineStr">
        <is>
          <t>70.000,00</t>
        </is>
      </c>
      <c r="F99" s="4" t="inlineStr">
        <is>
          <t>2500.00</t>
        </is>
      </c>
    </row>
    <row collapsed="false" customFormat="false" customHeight="false" hidden="false" ht="12.1" outlineLevel="0" r="100">
      <c r="A100" s="5" t="s">
        <f>=HYPERLINK("https://leilaoonline.net/lote/detalhe/132285", "2007")</f>
      </c>
      <c r="B100" s="4" t="s">
        <f>=HYPERLINK("https://leilaoonline.net/lote/detalhe/132285", "CABEÇOTE FLAT DIE LAMINADO 3000MM - CL2022")</f>
      </c>
      <c r="C100" s="4" t="inlineStr">
        <is>
          <t>Não vendido</t>
        </is>
      </c>
      <c r="D100" s="4" t="inlineStr">
        <is>
          <t>0</t>
        </is>
      </c>
      <c r="E100" s="5" t="inlineStr">
        <is>
          <t>100.000,00</t>
        </is>
      </c>
      <c r="F100" s="4" t="inlineStr">
        <is>
          <t>150.00</t>
        </is>
      </c>
    </row>
    <row collapsed="false" customFormat="false" customHeight="false" hidden="false" ht="12.1" outlineLevel="0" r="101">
      <c r="A101" s="5" t="s">
        <f>=HYPERLINK("https://leilaoonline.net/lote/detalhe/132286", "2010")</f>
      </c>
      <c r="B101" s="4" t="s">
        <f>=HYPERLINK("https://leilaoonline.net/lote/detalhe/132286", "MISTURADOR E PRÉ AQUECEDOR PARA EXTRUSORA PLÁSTICO - CÓD. 732 - CL2022")</f>
      </c>
      <c r="C101" s="4" t="inlineStr">
        <is>
          <t>Não vendido</t>
        </is>
      </c>
      <c r="D101" s="4" t="inlineStr">
        <is>
          <t>0</t>
        </is>
      </c>
      <c r="E101" s="5" t="inlineStr">
        <is>
          <t>5.000,00</t>
        </is>
      </c>
      <c r="F101" s="4" t="inlineStr">
        <is>
          <t>150.00</t>
        </is>
      </c>
    </row>
    <row collapsed="false" customFormat="false" customHeight="false" hidden="false" ht="12.1" outlineLevel="0" r="102">
      <c r="A102" s="5" t="s">
        <f>=HYPERLINK("https://leilaoonline.net/lote/detalhe/132287", "3023")</f>
      </c>
      <c r="B102" s="4" t="s">
        <f>=HYPERLINK("https://leilaoonline.net/lote/detalhe/132287", " REATOR AÇO INOX 750 LITROS MISTURADOR ENCAMISADO - CÓD. 576")</f>
      </c>
      <c r="C102" s="4" t="inlineStr">
        <is>
          <t>Não vendido</t>
        </is>
      </c>
      <c r="D102" s="4" t="inlineStr">
        <is>
          <t>1</t>
        </is>
      </c>
      <c r="E102" s="5" t="inlineStr">
        <is>
          <t>4.500,00</t>
        </is>
      </c>
      <c r="F102" s="4" t="inlineStr">
        <is>
          <t>150.00</t>
        </is>
      </c>
    </row>
    <row collapsed="false" customFormat="false" customHeight="false" hidden="false" ht="12.1" outlineLevel="0" r="103">
      <c r="A103" s="5" t="s">
        <f>=HYPERLINK("https://leilaoonline.net/lote/detalhe/132288", "3064")</f>
      </c>
      <c r="B103" s="4" t="s">
        <f>=HYPERLINK("https://leilaoonline.net/lote/detalhe/132288", " MÁQUINA EMENDAR TECIDO SINTETICO E COURINO DOHLE - CÓD. 686")</f>
      </c>
      <c r="C103" s="4" t="inlineStr">
        <is>
          <t>Não vendido</t>
        </is>
      </c>
      <c r="D103" s="4" t="inlineStr">
        <is>
          <t>0</t>
        </is>
      </c>
      <c r="E103" s="5" t="inlineStr">
        <is>
          <t>1.500,00</t>
        </is>
      </c>
      <c r="F103" s="4" t="inlineStr">
        <is>
          <t>150.00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2026-11-08T10:55:44.00Z</dcterms:created>
  <dc:creator>Tellks Tecnologia</dc:creator>
  <cp:revision>0</cp:revision>
</cp:coreProperties>
</file>