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DETRAN TAQUARITUBA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24/05/2022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=HYPERLINK("https://leilaoonline.net/lote/detalhe/131696", "001")</f>
      </c>
      <c r="B11" s="4" t="s">
        <f>=HYPERLINK("https://leilaoonline.net/lote/detalhe/131696", " VW/GOL 1.0")</f>
      </c>
      <c r="C11" s="4" t="inlineStr">
        <is>
          <t>Vendido</t>
        </is>
      </c>
      <c r="D11" s="4" t="inlineStr">
        <is>
          <t>1</t>
        </is>
      </c>
      <c r="E11" s="5" t="inlineStr">
        <is>
          <t>6.350,00</t>
        </is>
      </c>
      <c r="F11" s="4" t="inlineStr">
        <is>
          <t>0.00</t>
        </is>
      </c>
    </row>
    <row collapsed="false" customFormat="false" customHeight="false" hidden="false" ht="12.1" outlineLevel="0" r="12">
      <c r="A12" s="5" t="s">
        <f>=HYPERLINK("https://leilaoonline.net/lote/detalhe/131706", "002")</f>
      </c>
      <c r="B12" s="4" t="s">
        <f>=HYPERLINK("https://leilaoonline.net/lote/detalhe/131706", " FIAT/PALIO FIRE  FLEX")</f>
      </c>
      <c r="C12" s="4" t="inlineStr">
        <is>
          <t>Vendido</t>
        </is>
      </c>
      <c r="D12" s="4" t="inlineStr">
        <is>
          <t>1</t>
        </is>
      </c>
      <c r="E12" s="5" t="inlineStr">
        <is>
          <t>6.850,00</t>
        </is>
      </c>
      <c r="F12" s="4" t="inlineStr">
        <is>
          <t>0.00</t>
        </is>
      </c>
    </row>
    <row collapsed="false" customFormat="false" customHeight="false" hidden="false" ht="12.1" outlineLevel="0" r="13">
      <c r="A13" s="5" t="s">
        <f>=HYPERLINK("https://leilaoonline.net/lote/detalhe/131924", "003")</f>
      </c>
      <c r="B13" s="4" t="s">
        <f>=HYPERLINK("https://leilaoonline.net/lote/detalhe/131924", " GM/MERIVA JOY")</f>
      </c>
      <c r="C13" s="4" t="inlineStr">
        <is>
          <t>Vendido</t>
        </is>
      </c>
      <c r="D13" s="4" t="inlineStr">
        <is>
          <t>1</t>
        </is>
      </c>
      <c r="E13" s="5" t="inlineStr">
        <is>
          <t>4.400,00</t>
        </is>
      </c>
      <c r="F13" s="4" t="inlineStr">
        <is>
          <t>0.00</t>
        </is>
      </c>
    </row>
    <row collapsed="false" customFormat="false" customHeight="false" hidden="false" ht="12.1" outlineLevel="0" r="14">
      <c r="A14" s="5" t="s">
        <f>=HYPERLINK("https://leilaoonline.net/lote/detalhe/131846", "004")</f>
      </c>
      <c r="B14" s="4" t="s">
        <f>=HYPERLINK("https://leilaoonline.net/lote/detalhe/131846", " FORD/FORD FOCUS 2.0L FC")</f>
      </c>
      <c r="C14" s="4" t="inlineStr">
        <is>
          <t>Vendido</t>
        </is>
      </c>
      <c r="D14" s="4" t="inlineStr">
        <is>
          <t>1</t>
        </is>
      </c>
      <c r="E14" s="5" t="inlineStr">
        <is>
          <t>4.000,00</t>
        </is>
      </c>
      <c r="F14" s="4" t="inlineStr">
        <is>
          <t>0.00</t>
        </is>
      </c>
    </row>
    <row collapsed="false" customFormat="false" customHeight="false" hidden="false" ht="12.1" outlineLevel="0" r="15">
      <c r="A15" s="5" t="s">
        <f>=HYPERLINK("https://leilaoonline.net/lote/detalhe/131698", "005")</f>
      </c>
      <c r="B15" s="4" t="s">
        <f>=HYPERLINK("https://leilaoonline.net/lote/detalhe/131698", " VW/GOL 16V PLUS")</f>
      </c>
      <c r="C15" s="4" t="inlineStr">
        <is>
          <t>Vendido</t>
        </is>
      </c>
      <c r="D15" s="4" t="inlineStr">
        <is>
          <t>1</t>
        </is>
      </c>
      <c r="E15" s="5" t="inlineStr">
        <is>
          <t>2.500,00</t>
        </is>
      </c>
      <c r="F15" s="4" t="inlineStr">
        <is>
          <t>0.00</t>
        </is>
      </c>
    </row>
    <row collapsed="false" customFormat="false" customHeight="false" hidden="false" ht="12.1" outlineLevel="0" r="16">
      <c r="A16" s="5" t="s">
        <f>=HYPERLINK("https://leilaoonline.net/lote/detalhe/131829", "007")</f>
      </c>
      <c r="B16" s="4" t="s">
        <f>=HYPERLINK("https://leilaoonline.net/lote/detalhe/131829", " VW/GOL 1.0")</f>
      </c>
      <c r="C16" s="4" t="inlineStr">
        <is>
          <t>Vendido</t>
        </is>
      </c>
      <c r="D16" s="4" t="inlineStr">
        <is>
          <t>1</t>
        </is>
      </c>
      <c r="E16" s="5" t="inlineStr">
        <is>
          <t>11.400,00</t>
        </is>
      </c>
      <c r="F16" s="4" t="inlineStr">
        <is>
          <t>0.00</t>
        </is>
      </c>
    </row>
    <row collapsed="false" customFormat="false" customHeight="false" hidden="false" ht="12.1" outlineLevel="0" r="17">
      <c r="A17" s="5" t="s">
        <f>=HYPERLINK("https://leilaoonline.net/lote/detalhe/131887", "008")</f>
      </c>
      <c r="B17" s="4" t="s">
        <f>=HYPERLINK("https://leilaoonline.net/lote/detalhe/131887", " GM/S10 DELUXE")</f>
      </c>
      <c r="C17" s="4" t="inlineStr">
        <is>
          <t>Vendido</t>
        </is>
      </c>
      <c r="D17" s="4" t="inlineStr">
        <is>
          <t>1</t>
        </is>
      </c>
      <c r="E17" s="5" t="inlineStr">
        <is>
          <t>4.400,00</t>
        </is>
      </c>
      <c r="F17" s="4" t="inlineStr">
        <is>
          <t>0.00</t>
        </is>
      </c>
    </row>
    <row collapsed="false" customFormat="false" customHeight="false" hidden="false" ht="12.1" outlineLevel="0" r="18">
      <c r="A18" s="5" t="s">
        <f>=HYPERLINK("https://leilaoonline.net/lote/detalhe/131768", "009")</f>
      </c>
      <c r="B18" s="4" t="s">
        <f>=HYPERLINK("https://leilaoonline.net/lote/detalhe/131768", " VW/GOL CL")</f>
      </c>
      <c r="C18" s="4" t="inlineStr">
        <is>
          <t>Vendido</t>
        </is>
      </c>
      <c r="D18" s="4" t="inlineStr">
        <is>
          <t>1</t>
        </is>
      </c>
      <c r="E18" s="5" t="inlineStr">
        <is>
          <t>800,00</t>
        </is>
      </c>
      <c r="F18" s="4" t="inlineStr">
        <is>
          <t>0.00</t>
        </is>
      </c>
    </row>
    <row collapsed="false" customFormat="false" customHeight="false" hidden="false" ht="12.1" outlineLevel="0" r="19">
      <c r="A19" s="5" t="s">
        <f>=HYPERLINK("https://leilaoonline.net/lote/detalhe/131843", "010")</f>
      </c>
      <c r="B19" s="4" t="s">
        <f>=HYPERLINK("https://leilaoonline.net/lote/detalhe/131843", " VW/GOL SPECIAL")</f>
      </c>
      <c r="C19" s="4" t="inlineStr">
        <is>
          <t>Vendido</t>
        </is>
      </c>
      <c r="D19" s="4" t="inlineStr">
        <is>
          <t>1</t>
        </is>
      </c>
      <c r="E19" s="5" t="inlineStr">
        <is>
          <t>4.100,00</t>
        </is>
      </c>
      <c r="F19" s="4" t="inlineStr">
        <is>
          <t>0.00</t>
        </is>
      </c>
    </row>
    <row collapsed="false" customFormat="false" customHeight="false" hidden="false" ht="12.1" outlineLevel="0" r="20">
      <c r="A20" s="5" t="s">
        <f>=HYPERLINK("https://leilaoonline.net/lote/detalhe/131815", "011")</f>
      </c>
      <c r="B20" s="4" t="s">
        <f>=HYPERLINK("https://leilaoonline.net/lote/detalhe/131815", " FORD/ESCORT 1.0 HOBBY")</f>
      </c>
      <c r="C20" s="4" t="inlineStr">
        <is>
          <t>Vendido</t>
        </is>
      </c>
      <c r="D20" s="4" t="inlineStr">
        <is>
          <t>1</t>
        </is>
      </c>
      <c r="E20" s="5" t="inlineStr">
        <is>
          <t>800,00</t>
        </is>
      </c>
      <c r="F20" s="4" t="inlineStr">
        <is>
          <t>0.00</t>
        </is>
      </c>
    </row>
    <row collapsed="false" customFormat="false" customHeight="false" hidden="false" ht="12.1" outlineLevel="0" r="21">
      <c r="A21" s="5" t="s">
        <f>=HYPERLINK("https://leilaoonline.net/lote/detalhe/131845", "012")</f>
      </c>
      <c r="B21" s="4" t="s">
        <f>=HYPERLINK("https://leilaoonline.net/lote/detalhe/131845", " RENAULT/SANDERO AUT1010")</f>
      </c>
      <c r="C21" s="4" t="inlineStr">
        <is>
          <t>Vendido</t>
        </is>
      </c>
      <c r="D21" s="4" t="inlineStr">
        <is>
          <t>1</t>
        </is>
      </c>
      <c r="E21" s="5" t="inlineStr">
        <is>
          <t>7.400,00</t>
        </is>
      </c>
      <c r="F21" s="4" t="inlineStr">
        <is>
          <t>0.00</t>
        </is>
      </c>
    </row>
    <row collapsed="false" customFormat="false" customHeight="false" hidden="false" ht="12.1" outlineLevel="0" r="22">
      <c r="A22" s="5" t="s">
        <f>=HYPERLINK("https://leilaoonline.net/lote/detalhe/131756", "013")</f>
      </c>
      <c r="B22" s="4" t="s">
        <f>=HYPERLINK("https://leilaoonline.net/lote/detalhe/131756", " VW/GOL SPECIAL")</f>
      </c>
      <c r="C22" s="4" t="inlineStr">
        <is>
          <t>Vendido</t>
        </is>
      </c>
      <c r="D22" s="4" t="inlineStr">
        <is>
          <t>1</t>
        </is>
      </c>
      <c r="E22" s="5" t="inlineStr">
        <is>
          <t>3.000,00</t>
        </is>
      </c>
      <c r="F22" s="4" t="inlineStr">
        <is>
          <t>0.00</t>
        </is>
      </c>
    </row>
    <row collapsed="false" customFormat="false" customHeight="false" hidden="false" ht="12.1" outlineLevel="0" r="23">
      <c r="A23" s="5" t="s">
        <f>=HYPERLINK("https://leilaoonline.net/lote/detalhe/131766", "014")</f>
      </c>
      <c r="B23" s="4" t="s">
        <f>=HYPERLINK("https://leilaoonline.net/lote/detalhe/131766", " VW/GOL 1.0 GIV")</f>
      </c>
      <c r="C23" s="4" t="inlineStr">
        <is>
          <t>Vendido</t>
        </is>
      </c>
      <c r="D23" s="4" t="inlineStr">
        <is>
          <t>1</t>
        </is>
      </c>
      <c r="E23" s="5" t="inlineStr">
        <is>
          <t>9.200,00</t>
        </is>
      </c>
      <c r="F23" s="4" t="inlineStr">
        <is>
          <t>0.00</t>
        </is>
      </c>
    </row>
    <row collapsed="false" customFormat="false" customHeight="false" hidden="false" ht="12.1" outlineLevel="0" r="24">
      <c r="A24" s="5" t="s">
        <f>=HYPERLINK("https://leilaoonline.net/lote/detalhe/131763", "015")</f>
      </c>
      <c r="B24" s="4" t="s">
        <f>=HYPERLINK("https://leilaoonline.net/lote/detalhe/131763", " DAFRA/TVS APACHE RTR 150")</f>
      </c>
      <c r="C24" s="4" t="inlineStr">
        <is>
          <t>Vendido</t>
        </is>
      </c>
      <c r="D24" s="4" t="inlineStr">
        <is>
          <t>1</t>
        </is>
      </c>
      <c r="E24" s="5" t="inlineStr">
        <is>
          <t>1.200,00</t>
        </is>
      </c>
      <c r="F24" s="4" t="inlineStr">
        <is>
          <t>0.00</t>
        </is>
      </c>
    </row>
    <row collapsed="false" customFormat="false" customHeight="false" hidden="false" ht="12.1" outlineLevel="0" r="25">
      <c r="A25" s="5" t="s">
        <f>=HYPERLINK("https://leilaoonline.net/lote/detalhe/131816", "016")</f>
      </c>
      <c r="B25" s="4" t="s">
        <f>=HYPERLINK("https://leilaoonline.net/lote/detalhe/131816", " HONDA/CG 125 FAN")</f>
      </c>
      <c r="C25" s="4" t="inlineStr">
        <is>
          <t>Vendido</t>
        </is>
      </c>
      <c r="D25" s="4" t="inlineStr">
        <is>
          <t>1</t>
        </is>
      </c>
      <c r="E25" s="5" t="inlineStr">
        <is>
          <t>1.000,00</t>
        </is>
      </c>
      <c r="F25" s="4" t="inlineStr">
        <is>
          <t>0.00</t>
        </is>
      </c>
    </row>
    <row collapsed="false" customFormat="false" customHeight="false" hidden="false" ht="12.1" outlineLevel="0" r="26">
      <c r="A26" s="5" t="s">
        <f>=HYPERLINK("https://leilaoonline.net/lote/detalhe/131770", "017")</f>
      </c>
      <c r="B26" s="4" t="s">
        <f>=HYPERLINK("https://leilaoonline.net/lote/detalhe/131770", " YAMAHA/YBR 125 K")</f>
      </c>
      <c r="C26" s="4" t="inlineStr">
        <is>
          <t>Vendido</t>
        </is>
      </c>
      <c r="D26" s="4" t="inlineStr">
        <is>
          <t>1</t>
        </is>
      </c>
      <c r="E26" s="5" t="inlineStr">
        <is>
          <t>766,66</t>
        </is>
      </c>
      <c r="F26" s="4" t="inlineStr">
        <is>
          <t>0.00</t>
        </is>
      </c>
    </row>
    <row collapsed="false" customFormat="false" customHeight="false" hidden="false" ht="12.1" outlineLevel="0" r="27">
      <c r="A27" s="5" t="s">
        <f>=HYPERLINK("https://leilaoonline.net/lote/detalhe/131769", "018")</f>
      </c>
      <c r="B27" s="4" t="s">
        <f>=HYPERLINK("https://leilaoonline.net/lote/detalhe/131769", " HONDA/CG 125 FAN")</f>
      </c>
      <c r="C27" s="4" t="inlineStr">
        <is>
          <t>Vendido</t>
        </is>
      </c>
      <c r="D27" s="4" t="inlineStr">
        <is>
          <t>1</t>
        </is>
      </c>
      <c r="E27" s="5" t="inlineStr">
        <is>
          <t>1.075,00</t>
        </is>
      </c>
      <c r="F27" s="4" t="inlineStr">
        <is>
          <t>0.00</t>
        </is>
      </c>
    </row>
    <row collapsed="false" customFormat="false" customHeight="false" hidden="false" ht="12.1" outlineLevel="0" r="28">
      <c r="A28" s="5" t="s">
        <f>=HYPERLINK("https://leilaoonline.net/lote/detalhe/131700", "019")</f>
      </c>
      <c r="B28" s="4" t="s">
        <f>=HYPERLINK("https://leilaoonline.net/lote/detalhe/131700", " YAMAHA/YAMAHA YBR 125K")</f>
      </c>
      <c r="C28" s="4" t="inlineStr">
        <is>
          <t>Vendido</t>
        </is>
      </c>
      <c r="D28" s="4" t="inlineStr">
        <is>
          <t>1</t>
        </is>
      </c>
      <c r="E28" s="5" t="inlineStr">
        <is>
          <t>670,00</t>
        </is>
      </c>
      <c r="F28" s="4" t="inlineStr">
        <is>
          <t>0.00</t>
        </is>
      </c>
    </row>
    <row collapsed="false" customFormat="false" customHeight="false" hidden="false" ht="12.1" outlineLevel="0" r="29">
      <c r="A29" s="5" t="s">
        <f>=HYPERLINK("https://leilaoonline.net/lote/detalhe/131762", "020")</f>
      </c>
      <c r="B29" s="4" t="s">
        <f>=HYPERLINK("https://leilaoonline.net/lote/detalhe/131762", " HONDA/CG 125 FAN KS")</f>
      </c>
      <c r="C29" s="4" t="inlineStr">
        <is>
          <t>Vendido</t>
        </is>
      </c>
      <c r="D29" s="4" t="inlineStr">
        <is>
          <t>1</t>
        </is>
      </c>
      <c r="E29" s="5" t="inlineStr">
        <is>
          <t>2.900,00</t>
        </is>
      </c>
      <c r="F29" s="4" t="inlineStr">
        <is>
          <t>0.00</t>
        </is>
      </c>
    </row>
    <row collapsed="false" customFormat="false" customHeight="false" hidden="false" ht="12.1" outlineLevel="0" r="30">
      <c r="A30" s="5" t="s">
        <f>=HYPERLINK("https://leilaoonline.net/lote/detalhe/131909", "021")</f>
      </c>
      <c r="B30" s="4" t="s">
        <f>=HYPERLINK("https://leilaoonline.net/lote/detalhe/131909", " HONDA/CG 125")</f>
      </c>
      <c r="C30" s="4" t="inlineStr">
        <is>
          <t>Vendido</t>
        </is>
      </c>
      <c r="D30" s="4" t="inlineStr">
        <is>
          <t>1</t>
        </is>
      </c>
      <c r="E30" s="5" t="inlineStr">
        <is>
          <t>670,00</t>
        </is>
      </c>
      <c r="F30" s="4" t="inlineStr">
        <is>
          <t>0.00</t>
        </is>
      </c>
    </row>
    <row collapsed="false" customFormat="false" customHeight="false" hidden="false" ht="12.1" outlineLevel="0" r="31">
      <c r="A31" s="5" t="s">
        <f>=HYPERLINK("https://leilaoonline.net/lote/detalhe/131968", "022")</f>
      </c>
      <c r="B31" s="4" t="s">
        <f>=HYPERLINK("https://leilaoonline.net/lote/detalhe/131968", " FORD/ESCORT L")</f>
      </c>
      <c r="C31" s="4" t="inlineStr">
        <is>
          <t>Vendido</t>
        </is>
      </c>
      <c r="D31" s="4" t="inlineStr">
        <is>
          <t>1</t>
        </is>
      </c>
      <c r="E31" s="5" t="inlineStr">
        <is>
          <t>700,00</t>
        </is>
      </c>
      <c r="F31" s="4" t="inlineStr">
        <is>
          <t>0.00</t>
        </is>
      </c>
    </row>
    <row collapsed="false" customFormat="false" customHeight="false" hidden="false" ht="12.1" outlineLevel="0" r="32">
      <c r="A32" s="5" t="s">
        <f>=HYPERLINK("https://leilaoonline.net/lote/detalhe/131717", "023")</f>
      </c>
      <c r="B32" s="4" t="s">
        <f>=HYPERLINK("https://leilaoonline.net/lote/detalhe/131717", " SUZUKI/INTRUDER 125")</f>
      </c>
      <c r="C32" s="4" t="inlineStr">
        <is>
          <t>Vendido</t>
        </is>
      </c>
      <c r="D32" s="4" t="inlineStr">
        <is>
          <t>1</t>
        </is>
      </c>
      <c r="E32" s="5" t="inlineStr">
        <is>
          <t>220,00</t>
        </is>
      </c>
      <c r="F32" s="4" t="inlineStr">
        <is>
          <t>0.00</t>
        </is>
      </c>
    </row>
    <row collapsed="false" customFormat="false" customHeight="false" hidden="false" ht="12.1" outlineLevel="0" r="33">
      <c r="A33" s="5" t="s">
        <f>=HYPERLINK("https://leilaoonline.net/lote/detalhe/131710", "025")</f>
      </c>
      <c r="B33" s="4" t="s">
        <f>=HYPERLINK("https://leilaoonline.net/lote/detalhe/131710", " HONDA/XLR 125")</f>
      </c>
      <c r="C33" s="4" t="inlineStr">
        <is>
          <t>Vendido</t>
        </is>
      </c>
      <c r="D33" s="4" t="inlineStr">
        <is>
          <t>1</t>
        </is>
      </c>
      <c r="E33" s="5" t="inlineStr">
        <is>
          <t>120,00</t>
        </is>
      </c>
      <c r="F33" s="4" t="inlineStr">
        <is>
          <t>0.00</t>
        </is>
      </c>
    </row>
    <row collapsed="false" customFormat="false" customHeight="false" hidden="false" ht="12.1" outlineLevel="0" r="34">
      <c r="A34" s="5" t="s">
        <f>=HYPERLINK("https://leilaoonline.net/lote/detalhe/131711", "026")</f>
      </c>
      <c r="B34" s="4" t="s">
        <f>=HYPERLINK("https://leilaoonline.net/lote/detalhe/131711", " HONDA/CG 125 TODAY")</f>
      </c>
      <c r="C34" s="4" t="inlineStr">
        <is>
          <t>Vendido</t>
        </is>
      </c>
      <c r="D34" s="4" t="inlineStr">
        <is>
          <t>1</t>
        </is>
      </c>
      <c r="E34" s="5" t="inlineStr">
        <is>
          <t>866,66</t>
        </is>
      </c>
      <c r="F34" s="4" t="inlineStr">
        <is>
          <t>0.00</t>
        </is>
      </c>
    </row>
    <row collapsed="false" customFormat="false" customHeight="false" hidden="false" ht="12.1" outlineLevel="0" r="35">
      <c r="A35" s="5" t="s">
        <f>=HYPERLINK("https://leilaoonline.net/lote/detalhe/131757", "027")</f>
      </c>
      <c r="B35" s="4" t="s">
        <f>=HYPERLINK("https://leilaoonline.net/lote/detalhe/131757", " YAMAHA/FACTOR YBR125K")</f>
      </c>
      <c r="C35" s="4" t="inlineStr">
        <is>
          <t>Vendido</t>
        </is>
      </c>
      <c r="D35" s="4" t="inlineStr">
        <is>
          <t>1</t>
        </is>
      </c>
      <c r="E35" s="5" t="inlineStr">
        <is>
          <t>2.250,00</t>
        </is>
      </c>
      <c r="F35" s="4" t="inlineStr">
        <is>
          <t>0.00</t>
        </is>
      </c>
    </row>
    <row collapsed="false" customFormat="false" customHeight="false" hidden="false" ht="12.1" outlineLevel="0" r="36">
      <c r="A36" s="5" t="s">
        <f>=HYPERLINK("https://leilaoonline.net/lote/detalhe/131940", "028")</f>
      </c>
      <c r="B36" s="4" t="s">
        <f>=HYPERLINK("https://leilaoonline.net/lote/detalhe/131940", " HONDA/CG 125 TITAN")</f>
      </c>
      <c r="C36" s="4" t="inlineStr">
        <is>
          <t>Vendido</t>
        </is>
      </c>
      <c r="D36" s="4" t="inlineStr">
        <is>
          <t>1</t>
        </is>
      </c>
      <c r="E36" s="5" t="inlineStr">
        <is>
          <t>170,00</t>
        </is>
      </c>
      <c r="F36" s="4" t="inlineStr">
        <is>
          <t>0.00</t>
        </is>
      </c>
    </row>
    <row collapsed="false" customFormat="false" customHeight="false" hidden="false" ht="12.1" outlineLevel="0" r="37">
      <c r="A37" s="5" t="s">
        <f>=HYPERLINK("https://leilaoonline.net/lote/detalhe/131765", "029")</f>
      </c>
      <c r="B37" s="4" t="s">
        <f>=HYPERLINK("https://leilaoonline.net/lote/detalhe/131765", " HONDA/CG 125 FAN")</f>
      </c>
      <c r="C37" s="4" t="inlineStr">
        <is>
          <t>Vendido</t>
        </is>
      </c>
      <c r="D37" s="4" t="inlineStr">
        <is>
          <t>1</t>
        </is>
      </c>
      <c r="E37" s="5" t="inlineStr">
        <is>
          <t>1.900,00</t>
        </is>
      </c>
      <c r="F37" s="4" t="inlineStr">
        <is>
          <t>0.00</t>
        </is>
      </c>
    </row>
    <row collapsed="false" customFormat="false" customHeight="false" hidden="false" ht="12.1" outlineLevel="0" r="38">
      <c r="A38" s="5" t="s">
        <f>=HYPERLINK("https://leilaoonline.net/lote/detalhe/131734", "030")</f>
      </c>
      <c r="B38" s="4" t="s">
        <f>=HYPERLINK("https://leilaoonline.net/lote/detalhe/131734", " HONDA/CBX 200 STRADA")</f>
      </c>
      <c r="C38" s="4" t="inlineStr">
        <is>
          <t>Vendido</t>
        </is>
      </c>
      <c r="D38" s="4" t="inlineStr">
        <is>
          <t>1</t>
        </is>
      </c>
      <c r="E38" s="5" t="inlineStr">
        <is>
          <t>1.050,00</t>
        </is>
      </c>
      <c r="F38" s="4" t="inlineStr">
        <is>
          <t>0.00</t>
        </is>
      </c>
    </row>
    <row collapsed="false" customFormat="false" customHeight="false" hidden="false" ht="12.1" outlineLevel="0" r="39">
      <c r="A39" s="5" t="s">
        <f>=HYPERLINK("https://leilaoonline.net/lote/detalhe/131854", "031")</f>
      </c>
      <c r="B39" s="4" t="s">
        <f>=HYPERLINK("https://leilaoonline.net/lote/detalhe/131854", " YAMAHA/FACTOR YBR125 ED")</f>
      </c>
      <c r="C39" s="4" t="inlineStr">
        <is>
          <t>Vendido</t>
        </is>
      </c>
      <c r="D39" s="4" t="inlineStr">
        <is>
          <t>1</t>
        </is>
      </c>
      <c r="E39" s="5" t="inlineStr">
        <is>
          <t>3.350,00</t>
        </is>
      </c>
      <c r="F39" s="4" t="inlineStr">
        <is>
          <t>0.00</t>
        </is>
      </c>
    </row>
    <row collapsed="false" customFormat="false" customHeight="false" hidden="false" ht="12.1" outlineLevel="0" r="40">
      <c r="A40" s="5" t="s">
        <f>=HYPERLINK("https://leilaoonline.net/lote/detalhe/131741", "032")</f>
      </c>
      <c r="B40" s="4" t="s">
        <f>=HYPERLINK("https://leilaoonline.net/lote/detalhe/131741", " HONDA/CG 125 FAN KS")</f>
      </c>
      <c r="C40" s="4" t="inlineStr">
        <is>
          <t>Vendido</t>
        </is>
      </c>
      <c r="D40" s="4" t="inlineStr">
        <is>
          <t>1</t>
        </is>
      </c>
      <c r="E40" s="5" t="inlineStr">
        <is>
          <t>2.950,00</t>
        </is>
      </c>
      <c r="F40" s="4" t="inlineStr">
        <is>
          <t>0.00</t>
        </is>
      </c>
    </row>
    <row collapsed="false" customFormat="false" customHeight="false" hidden="false" ht="12.1" outlineLevel="0" r="41">
      <c r="A41" s="5" t="s">
        <f>=HYPERLINK("https://leilaoonline.net/lote/detalhe/131701", "033")</f>
      </c>
      <c r="B41" s="4" t="s">
        <f>=HYPERLINK("https://leilaoonline.net/lote/detalhe/131701", " HONDA/CG 150 TITAN KS")</f>
      </c>
      <c r="C41" s="4" t="inlineStr">
        <is>
          <t>Vendido</t>
        </is>
      </c>
      <c r="D41" s="4" t="inlineStr">
        <is>
          <t>1</t>
        </is>
      </c>
      <c r="E41" s="5" t="inlineStr">
        <is>
          <t>1.540,00</t>
        </is>
      </c>
      <c r="F41" s="4" t="inlineStr">
        <is>
          <t>0.00</t>
        </is>
      </c>
    </row>
    <row collapsed="false" customFormat="false" customHeight="false" hidden="false" ht="12.1" outlineLevel="0" r="42">
      <c r="A42" s="5" t="s">
        <f>=HYPERLINK("https://leilaoonline.net/lote/detalhe/131740", "034")</f>
      </c>
      <c r="B42" s="4" t="s">
        <f>=HYPERLINK("https://leilaoonline.net/lote/detalhe/131740", " HONDA/CG 150 TITAN ESD")</f>
      </c>
      <c r="C42" s="4" t="inlineStr">
        <is>
          <t>Vendido</t>
        </is>
      </c>
      <c r="D42" s="4" t="inlineStr">
        <is>
          <t>1</t>
        </is>
      </c>
      <c r="E42" s="5" t="inlineStr">
        <is>
          <t>3.300,00</t>
        </is>
      </c>
      <c r="F42" s="4" t="inlineStr">
        <is>
          <t>0.00</t>
        </is>
      </c>
    </row>
    <row collapsed="false" customFormat="false" customHeight="false" hidden="false" ht="12.1" outlineLevel="0" r="43">
      <c r="A43" s="5" t="s">
        <f>=HYPERLINK("https://leilaoonline.net/lote/detalhe/131742", "035")</f>
      </c>
      <c r="B43" s="4" t="s">
        <f>=HYPERLINK("https://leilaoonline.net/lote/detalhe/131742", " HONDA/CG 150 TITAN KS")</f>
      </c>
      <c r="C43" s="4" t="inlineStr">
        <is>
          <t>Vendido</t>
        </is>
      </c>
      <c r="D43" s="4" t="inlineStr">
        <is>
          <t>1</t>
        </is>
      </c>
      <c r="E43" s="5" t="inlineStr">
        <is>
          <t>3.500,00</t>
        </is>
      </c>
      <c r="F43" s="4" t="inlineStr">
        <is>
          <t>0.00</t>
        </is>
      </c>
    </row>
    <row collapsed="false" customFormat="false" customHeight="false" hidden="false" ht="12.1" outlineLevel="0" r="44">
      <c r="A44" s="5" t="s">
        <f>=HYPERLINK("https://leilaoonline.net/lote/detalhe/131873", "036")</f>
      </c>
      <c r="B44" s="4" t="s">
        <f>=HYPERLINK("https://leilaoonline.net/lote/detalhe/131873", " SUNDOWN/HUNTER")</f>
      </c>
      <c r="C44" s="4" t="inlineStr">
        <is>
          <t>Vendido</t>
        </is>
      </c>
      <c r="D44" s="4" t="inlineStr">
        <is>
          <t>1</t>
        </is>
      </c>
      <c r="E44" s="5" t="inlineStr">
        <is>
          <t>180,00</t>
        </is>
      </c>
      <c r="F44" s="4" t="inlineStr">
        <is>
          <t>0.00</t>
        </is>
      </c>
    </row>
    <row collapsed="false" customFormat="false" customHeight="false" hidden="false" ht="12.1" outlineLevel="0" r="45">
      <c r="A45" s="5" t="s">
        <f>=HYPERLINK("https://leilaoonline.net/lote/detalhe/131805", "037")</f>
      </c>
      <c r="B45" s="4" t="s">
        <f>=HYPERLINK("https://leilaoonline.net/lote/detalhe/131805", " /MOTO")</f>
      </c>
      <c r="C45" s="4" t="inlineStr">
        <is>
          <t>Vendido</t>
        </is>
      </c>
      <c r="D45" s="4" t="inlineStr">
        <is>
          <t>1</t>
        </is>
      </c>
      <c r="E45" s="5" t="inlineStr">
        <is>
          <t>50,00</t>
        </is>
      </c>
      <c r="F45" s="4" t="inlineStr">
        <is>
          <t>0.00</t>
        </is>
      </c>
    </row>
    <row collapsed="false" customFormat="false" customHeight="false" hidden="false" ht="12.1" outlineLevel="0" r="46">
      <c r="A46" s="5" t="s">
        <f>=HYPERLINK("https://leilaoonline.net/lote/detalhe/131744", "038")</f>
      </c>
      <c r="B46" s="4" t="s">
        <f>=HYPERLINK("https://leilaoonline.net/lote/detalhe/131744", " HONDA/CB 300R")</f>
      </c>
      <c r="C46" s="4" t="inlineStr">
        <is>
          <t>Vendido</t>
        </is>
      </c>
      <c r="D46" s="4" t="inlineStr">
        <is>
          <t>1</t>
        </is>
      </c>
      <c r="E46" s="5" t="inlineStr">
        <is>
          <t>4.600,00</t>
        </is>
      </c>
      <c r="F46" s="4" t="inlineStr">
        <is>
          <t>0.00</t>
        </is>
      </c>
    </row>
    <row collapsed="false" customFormat="false" customHeight="false" hidden="false" ht="12.1" outlineLevel="0" r="47">
      <c r="A47" s="5" t="s">
        <f>=HYPERLINK("https://leilaoonline.net/lote/detalhe/131761", "039")</f>
      </c>
      <c r="B47" s="4" t="s">
        <f>=HYPERLINK("https://leilaoonline.net/lote/detalhe/131761", " HONDA/CG 150 TITAN MIX KS")</f>
      </c>
      <c r="C47" s="4" t="inlineStr">
        <is>
          <t>Vendido</t>
        </is>
      </c>
      <c r="D47" s="4" t="inlineStr">
        <is>
          <t>1</t>
        </is>
      </c>
      <c r="E47" s="5" t="inlineStr">
        <is>
          <t>3.400,00</t>
        </is>
      </c>
      <c r="F47" s="4" t="inlineStr">
        <is>
          <t>0.00</t>
        </is>
      </c>
    </row>
    <row collapsed="false" customFormat="false" customHeight="false" hidden="false" ht="12.1" outlineLevel="0" r="48">
      <c r="A48" s="5" t="s">
        <f>=HYPERLINK("https://leilaoonline.net/lote/detalhe/131928", "040")</f>
      </c>
      <c r="B48" s="4" t="s">
        <f>=HYPERLINK("https://leilaoonline.net/lote/detalhe/131928", " HONDA/CG 125 TITAN KS")</f>
      </c>
      <c r="C48" s="4" t="inlineStr">
        <is>
          <t>Vendido</t>
        </is>
      </c>
      <c r="D48" s="4" t="inlineStr">
        <is>
          <t>1</t>
        </is>
      </c>
      <c r="E48" s="5" t="inlineStr">
        <is>
          <t>1.250,00</t>
        </is>
      </c>
      <c r="F48" s="4" t="inlineStr">
        <is>
          <t>0.00</t>
        </is>
      </c>
    </row>
    <row collapsed="false" customFormat="false" customHeight="false" hidden="false" ht="12.1" outlineLevel="0" r="49">
      <c r="A49" s="5" t="s">
        <f>=HYPERLINK("https://leilaoonline.net/lote/detalhe/131758", "041")</f>
      </c>
      <c r="B49" s="4" t="s">
        <f>=HYPERLINK("https://leilaoonline.net/lote/detalhe/131758", " YAMAHA/FACTOR YBR125 K")</f>
      </c>
      <c r="C49" s="4" t="inlineStr">
        <is>
          <t>Vendido</t>
        </is>
      </c>
      <c r="D49" s="4" t="inlineStr">
        <is>
          <t>1</t>
        </is>
      </c>
      <c r="E49" s="5" t="inlineStr">
        <is>
          <t>2.350,00</t>
        </is>
      </c>
      <c r="F49" s="4" t="inlineStr">
        <is>
          <t>0.00</t>
        </is>
      </c>
    </row>
    <row collapsed="false" customFormat="false" customHeight="false" hidden="false" ht="12.1" outlineLevel="0" r="50">
      <c r="A50" s="5" t="s">
        <f>=HYPERLINK("https://leilaoonline.net/lote/detalhe/131760", "042")</f>
      </c>
      <c r="B50" s="4" t="s">
        <f>=HYPERLINK("https://leilaoonline.net/lote/detalhe/131760", " HONDA/CG 125 FAN KS")</f>
      </c>
      <c r="C50" s="4" t="inlineStr">
        <is>
          <t>Vendido</t>
        </is>
      </c>
      <c r="D50" s="4" t="inlineStr">
        <is>
          <t>1</t>
        </is>
      </c>
      <c r="E50" s="5" t="inlineStr">
        <is>
          <t>5.100,00</t>
        </is>
      </c>
      <c r="F50" s="4" t="inlineStr">
        <is>
          <t>0.00</t>
        </is>
      </c>
    </row>
    <row collapsed="false" customFormat="false" customHeight="false" hidden="false" ht="12.1" outlineLevel="0" r="51">
      <c r="A51" s="5" t="s">
        <f>=HYPERLINK("https://leilaoonline.net/lote/detalhe/131855", "043")</f>
      </c>
      <c r="B51" s="4" t="s">
        <f>=HYPERLINK("https://leilaoonline.net/lote/detalhe/131855", " HONDA/C100 BIZ")</f>
      </c>
      <c r="C51" s="4" t="inlineStr">
        <is>
          <t>Vendido</t>
        </is>
      </c>
      <c r="D51" s="4" t="inlineStr">
        <is>
          <t>1</t>
        </is>
      </c>
      <c r="E51" s="5" t="inlineStr">
        <is>
          <t>2.200,00</t>
        </is>
      </c>
      <c r="F51" s="4" t="inlineStr">
        <is>
          <t>0.00</t>
        </is>
      </c>
    </row>
    <row collapsed="false" customFormat="false" customHeight="false" hidden="false" ht="12.1" outlineLevel="0" r="52">
      <c r="A52" s="5" t="s">
        <f>=HYPERLINK("https://leilaoonline.net/lote/detalhe/131958", "044")</f>
      </c>
      <c r="B52" s="4" t="s">
        <f>=HYPERLINK("https://leilaoonline.net/lote/detalhe/131958", " YAMAHA/RD 135")</f>
      </c>
      <c r="C52" s="4" t="inlineStr">
        <is>
          <t>Vendido</t>
        </is>
      </c>
      <c r="D52" s="4" t="inlineStr">
        <is>
          <t>1</t>
        </is>
      </c>
      <c r="E52" s="5" t="inlineStr">
        <is>
          <t>950,00</t>
        </is>
      </c>
      <c r="F52" s="4" t="inlineStr">
        <is>
          <t>0.00</t>
        </is>
      </c>
    </row>
    <row collapsed="false" customFormat="false" customHeight="false" hidden="false" ht="12.1" outlineLevel="0" r="53">
      <c r="A53" s="5" t="s">
        <f>=HYPERLINK("https://leilaoonline.net/lote/detalhe/131965", "046")</f>
      </c>
      <c r="B53" s="4" t="s">
        <f>=HYPERLINK("https://leilaoonline.net/lote/detalhe/131965", " HONDA/CBX 200 STRADA")</f>
      </c>
      <c r="C53" s="4" t="inlineStr">
        <is>
          <t>Vendido</t>
        </is>
      </c>
      <c r="D53" s="4" t="inlineStr">
        <is>
          <t>1</t>
        </is>
      </c>
      <c r="E53" s="5" t="inlineStr">
        <is>
          <t>1.500,00</t>
        </is>
      </c>
      <c r="F53" s="4" t="inlineStr">
        <is>
          <t>0.00</t>
        </is>
      </c>
    </row>
    <row collapsed="false" customFormat="false" customHeight="false" hidden="false" ht="12.1" outlineLevel="0" r="54">
      <c r="A54" s="5" t="s">
        <f>=HYPERLINK("https://leilaoonline.net/lote/detalhe/131856", "047")</f>
      </c>
      <c r="B54" s="4" t="s">
        <f>=HYPERLINK("https://leilaoonline.net/lote/detalhe/131856", " HONDA/CG 125 FAN KS")</f>
      </c>
      <c r="C54" s="4" t="inlineStr">
        <is>
          <t>Vendido</t>
        </is>
      </c>
      <c r="D54" s="4" t="inlineStr">
        <is>
          <t>1</t>
        </is>
      </c>
      <c r="E54" s="5" t="inlineStr">
        <is>
          <t>3.500,00</t>
        </is>
      </c>
      <c r="F54" s="4" t="inlineStr">
        <is>
          <t>0.00</t>
        </is>
      </c>
    </row>
    <row collapsed="false" customFormat="false" customHeight="false" hidden="false" ht="12.1" outlineLevel="0" r="55">
      <c r="A55" s="5" t="s">
        <f>=HYPERLINK("https://leilaoonline.net/lote/detalhe/131957", "048")</f>
      </c>
      <c r="B55" s="4" t="s">
        <f>=HYPERLINK("https://leilaoonline.net/lote/detalhe/131957", " HONDA/CG150 TITAN MIX KS")</f>
      </c>
      <c r="C55" s="4" t="inlineStr">
        <is>
          <t>Vendido</t>
        </is>
      </c>
      <c r="D55" s="4" t="inlineStr">
        <is>
          <t>1</t>
        </is>
      </c>
      <c r="E55" s="5" t="inlineStr">
        <is>
          <t>1.600,00</t>
        </is>
      </c>
      <c r="F55" s="4" t="inlineStr">
        <is>
          <t>0.00</t>
        </is>
      </c>
    </row>
    <row collapsed="false" customFormat="false" customHeight="false" hidden="false" ht="12.1" outlineLevel="0" r="56">
      <c r="A56" s="5" t="s">
        <f>=HYPERLINK("https://leilaoonline.net/lote/detalhe/131803", "051")</f>
      </c>
      <c r="B56" s="4" t="s">
        <f>=HYPERLINK("https://leilaoonline.net/lote/detalhe/131803", " HONDA/CG")</f>
      </c>
      <c r="C56" s="4" t="inlineStr">
        <is>
          <t>Vendido</t>
        </is>
      </c>
      <c r="D56" s="4" t="inlineStr">
        <is>
          <t>1</t>
        </is>
      </c>
      <c r="E56" s="5" t="inlineStr">
        <is>
          <t>50,00</t>
        </is>
      </c>
      <c r="F56" s="4" t="inlineStr">
        <is>
          <t>0.00</t>
        </is>
      </c>
    </row>
    <row collapsed="false" customFormat="false" customHeight="false" hidden="false" ht="12.1" outlineLevel="0" r="57">
      <c r="A57" s="5" t="s">
        <f>=HYPERLINK("https://leilaoonline.net/lote/detalhe/131964", "052")</f>
      </c>
      <c r="B57" s="4" t="s">
        <f>=HYPERLINK("https://leilaoonline.net/lote/detalhe/131964", " HONDA/CG")</f>
      </c>
      <c r="C57" s="4" t="inlineStr">
        <is>
          <t>Vendido</t>
        </is>
      </c>
      <c r="D57" s="4" t="inlineStr">
        <is>
          <t>1</t>
        </is>
      </c>
      <c r="E57" s="5" t="inlineStr">
        <is>
          <t>600,00</t>
        </is>
      </c>
      <c r="F57" s="4" t="inlineStr">
        <is>
          <t>0.00</t>
        </is>
      </c>
    </row>
    <row collapsed="false" customFormat="false" customHeight="false" hidden="false" ht="12.1" outlineLevel="0" r="58">
      <c r="A58" s="5" t="s">
        <f>=HYPERLINK("https://leilaoonline.net/lote/detalhe/131702", "053")</f>
      </c>
      <c r="B58" s="4" t="s">
        <f>=HYPERLINK("https://leilaoonline.net/lote/detalhe/131702", " HONDA/CG 125 TITAN KS")</f>
      </c>
      <c r="C58" s="4" t="inlineStr">
        <is>
          <t>Vendido</t>
        </is>
      </c>
      <c r="D58" s="4" t="inlineStr">
        <is>
          <t>1</t>
        </is>
      </c>
      <c r="E58" s="5" t="inlineStr">
        <is>
          <t>1.320,00</t>
        </is>
      </c>
      <c r="F58" s="4" t="inlineStr">
        <is>
          <t>0.00</t>
        </is>
      </c>
    </row>
    <row collapsed="false" customFormat="false" customHeight="false" hidden="false" ht="12.1" outlineLevel="0" r="59">
      <c r="A59" s="5" t="s">
        <f>=HYPERLINK("https://leilaoonline.net/lote/detalhe/131720", "054")</f>
      </c>
      <c r="B59" s="4" t="s">
        <f>=HYPERLINK("https://leilaoonline.net/lote/detalhe/131720", " HONDA/CBX 250 TWISTER")</f>
      </c>
      <c r="C59" s="4" t="inlineStr">
        <is>
          <t>Vendido</t>
        </is>
      </c>
      <c r="D59" s="4" t="inlineStr">
        <is>
          <t>1</t>
        </is>
      </c>
      <c r="E59" s="5" t="inlineStr">
        <is>
          <t>2.700,00</t>
        </is>
      </c>
      <c r="F59" s="4" t="inlineStr">
        <is>
          <t>0.00</t>
        </is>
      </c>
    </row>
    <row collapsed="false" customFormat="false" customHeight="false" hidden="false" ht="12.1" outlineLevel="0" r="60">
      <c r="A60" s="5" t="s">
        <f>=HYPERLINK("https://leilaoonline.net/lote/detalhe/131874", "055")</f>
      </c>
      <c r="B60" s="4" t="s">
        <f>=HYPERLINK("https://leilaoonline.net/lote/detalhe/131874", " XTZ/XTZ 125 E")</f>
      </c>
      <c r="C60" s="4" t="inlineStr">
        <is>
          <t>Vendido</t>
        </is>
      </c>
      <c r="D60" s="4" t="inlineStr">
        <is>
          <t>1</t>
        </is>
      </c>
      <c r="E60" s="5" t="inlineStr">
        <is>
          <t>850,00</t>
        </is>
      </c>
      <c r="F60" s="4" t="inlineStr">
        <is>
          <t>0.00</t>
        </is>
      </c>
    </row>
    <row collapsed="false" customFormat="false" customHeight="false" hidden="false" ht="12.1" outlineLevel="0" r="61">
      <c r="A61" s="5" t="s">
        <f>=HYPERLINK("https://leilaoonline.net/lote/detalhe/131721", "056")</f>
      </c>
      <c r="B61" s="4" t="s">
        <f>=HYPERLINK("https://leilaoonline.net/lote/detalhe/131721", " YAMAHA/YBR 125K")</f>
      </c>
      <c r="C61" s="4" t="inlineStr">
        <is>
          <t>Vendido</t>
        </is>
      </c>
      <c r="D61" s="4" t="inlineStr">
        <is>
          <t>1</t>
        </is>
      </c>
      <c r="E61" s="5" t="inlineStr">
        <is>
          <t>1.850,00</t>
        </is>
      </c>
      <c r="F61" s="4" t="inlineStr">
        <is>
          <t>0.00</t>
        </is>
      </c>
    </row>
    <row collapsed="false" customFormat="false" customHeight="false" hidden="false" ht="12.1" outlineLevel="0" r="62">
      <c r="A62" s="5" t="s">
        <f>=HYPERLINK("https://leilaoonline.net/lote/detalhe/131937", "057")</f>
      </c>
      <c r="B62" s="4" t="s">
        <f>=HYPERLINK("https://leilaoonline.net/lote/detalhe/131937", " HONDA/CG 125 TITAN KS")</f>
      </c>
      <c r="C62" s="4" t="inlineStr">
        <is>
          <t>Vendido</t>
        </is>
      </c>
      <c r="D62" s="4" t="inlineStr">
        <is>
          <t>1</t>
        </is>
      </c>
      <c r="E62" s="5" t="inlineStr">
        <is>
          <t>1.320,00</t>
        </is>
      </c>
      <c r="F62" s="4" t="inlineStr">
        <is>
          <t>0.00</t>
        </is>
      </c>
    </row>
    <row collapsed="false" customFormat="false" customHeight="false" hidden="false" ht="12.1" outlineLevel="0" r="63">
      <c r="A63" s="5" t="s">
        <f>=HYPERLINK("https://leilaoonline.net/lote/detalhe/131722", "058")</f>
      </c>
      <c r="B63" s="4" t="s">
        <f>=HYPERLINK("https://leilaoonline.net/lote/detalhe/131722", " HONDA/CG 125 FAN")</f>
      </c>
      <c r="C63" s="4" t="inlineStr">
        <is>
          <t>Vendido</t>
        </is>
      </c>
      <c r="D63" s="4" t="inlineStr">
        <is>
          <t>1</t>
        </is>
      </c>
      <c r="E63" s="5" t="inlineStr">
        <is>
          <t>2.900,00</t>
        </is>
      </c>
      <c r="F63" s="4" t="inlineStr">
        <is>
          <t>0.00</t>
        </is>
      </c>
    </row>
    <row collapsed="false" customFormat="false" customHeight="false" hidden="false" ht="12.1" outlineLevel="0" r="64">
      <c r="A64" s="5" t="s">
        <f>=HYPERLINK("https://leilaoonline.net/lote/detalhe/131933", "059")</f>
      </c>
      <c r="B64" s="4" t="s">
        <f>=HYPERLINK("https://leilaoonline.net/lote/detalhe/131933", " HONDA/CG 125 TITAN KS")</f>
      </c>
      <c r="C64" s="4" t="inlineStr">
        <is>
          <t>Vendido</t>
        </is>
      </c>
      <c r="D64" s="4" t="inlineStr">
        <is>
          <t>1</t>
        </is>
      </c>
      <c r="E64" s="5" t="inlineStr">
        <is>
          <t>1.350,00</t>
        </is>
      </c>
      <c r="F64" s="4" t="inlineStr">
        <is>
          <t>0.00</t>
        </is>
      </c>
    </row>
    <row collapsed="false" customFormat="false" customHeight="false" hidden="false" ht="12.1" outlineLevel="0" r="65">
      <c r="A65" s="5" t="s">
        <f>=HYPERLINK("https://leilaoonline.net/lote/detalhe/131714", "060")</f>
      </c>
      <c r="B65" s="4" t="s">
        <f>=HYPERLINK("https://leilaoonline.net/lote/detalhe/131714", " SUZUKI/SUZUKI EN125 YES")</f>
      </c>
      <c r="C65" s="4" t="inlineStr">
        <is>
          <t>Vendido</t>
        </is>
      </c>
      <c r="D65" s="4" t="inlineStr">
        <is>
          <t>1</t>
        </is>
      </c>
      <c r="E65" s="5" t="inlineStr">
        <is>
          <t>1.150,00</t>
        </is>
      </c>
      <c r="F65" s="4" t="inlineStr">
        <is>
          <t>0.00</t>
        </is>
      </c>
    </row>
    <row collapsed="false" customFormat="false" customHeight="false" hidden="false" ht="12.1" outlineLevel="0" r="66">
      <c r="A66" s="5" t="s">
        <f>=HYPERLINK("https://leilaoonline.net/lote/detalhe/131713", "061")</f>
      </c>
      <c r="B66" s="4" t="s">
        <f>=HYPERLINK("https://leilaoonline.net/lote/detalhe/131713", " HONDA/CBX 250 TWISTER")</f>
      </c>
      <c r="C66" s="4" t="inlineStr">
        <is>
          <t>Vendido</t>
        </is>
      </c>
      <c r="D66" s="4" t="inlineStr">
        <is>
          <t>1</t>
        </is>
      </c>
      <c r="E66" s="5" t="inlineStr">
        <is>
          <t>3.100,00</t>
        </is>
      </c>
      <c r="F66" s="4" t="inlineStr">
        <is>
          <t>0.00</t>
        </is>
      </c>
    </row>
    <row collapsed="false" customFormat="false" customHeight="false" hidden="false" ht="12.1" outlineLevel="0" r="67">
      <c r="A67" s="5" t="s">
        <f>=HYPERLINK("https://leilaoonline.net/lote/detalhe/131932", "062")</f>
      </c>
      <c r="B67" s="4" t="s">
        <f>=HYPERLINK("https://leilaoonline.net/lote/detalhe/131932", " YAMAHA/YBR 125K")</f>
      </c>
      <c r="C67" s="4" t="inlineStr">
        <is>
          <t>Vendido</t>
        </is>
      </c>
      <c r="D67" s="4" t="inlineStr">
        <is>
          <t>1</t>
        </is>
      </c>
      <c r="E67" s="5" t="inlineStr">
        <is>
          <t>800,00</t>
        </is>
      </c>
      <c r="F67" s="4" t="inlineStr">
        <is>
          <t>0.00</t>
        </is>
      </c>
    </row>
    <row collapsed="false" customFormat="false" customHeight="false" hidden="false" ht="12.1" outlineLevel="0" r="68">
      <c r="A68" s="5" t="s">
        <f>=HYPERLINK("https://leilaoonline.net/lote/detalhe/131718", "063")</f>
      </c>
      <c r="B68" s="4" t="s">
        <f>=HYPERLINK("https://leilaoonline.net/lote/detalhe/131718", " HONDA/CG 125 TITAN")</f>
      </c>
      <c r="C68" s="4" t="inlineStr">
        <is>
          <t>Vendido</t>
        </is>
      </c>
      <c r="D68" s="4" t="inlineStr">
        <is>
          <t>1</t>
        </is>
      </c>
      <c r="E68" s="5" t="inlineStr">
        <is>
          <t>2.000,00</t>
        </is>
      </c>
      <c r="F68" s="4" t="inlineStr">
        <is>
          <t>0.00</t>
        </is>
      </c>
    </row>
    <row collapsed="false" customFormat="false" customHeight="false" hidden="false" ht="12.1" outlineLevel="0" r="69">
      <c r="A69" s="5" t="s">
        <f>=HYPERLINK("https://leilaoonline.net/lote/detalhe/131781", "064")</f>
      </c>
      <c r="B69" s="4" t="s">
        <f>=HYPERLINK("https://leilaoonline.net/lote/detalhe/131781", " HONDA/CG 125 TITAN KS")</f>
      </c>
      <c r="C69" s="4" t="inlineStr">
        <is>
          <t>Vendido</t>
        </is>
      </c>
      <c r="D69" s="4" t="inlineStr">
        <is>
          <t>1</t>
        </is>
      </c>
      <c r="E69" s="5" t="inlineStr">
        <is>
          <t>110,00</t>
        </is>
      </c>
      <c r="F69" s="4" t="inlineStr">
        <is>
          <t>0.00</t>
        </is>
      </c>
    </row>
    <row collapsed="false" customFormat="false" customHeight="false" hidden="false" ht="12.1" outlineLevel="0" r="70">
      <c r="A70" s="5" t="s">
        <f>=HYPERLINK("https://leilaoonline.net/lote/detalhe/131877", "065")</f>
      </c>
      <c r="B70" s="4" t="s">
        <f>=HYPERLINK("https://leilaoonline.net/lote/detalhe/131877", " HONDA/CG 160 FAN")</f>
      </c>
      <c r="C70" s="4" t="inlineStr">
        <is>
          <t>Vendido</t>
        </is>
      </c>
      <c r="D70" s="4" t="inlineStr">
        <is>
          <t>1</t>
        </is>
      </c>
      <c r="E70" s="5" t="inlineStr">
        <is>
          <t>9.000,00</t>
        </is>
      </c>
      <c r="F70" s="4" t="inlineStr">
        <is>
          <t>0.00</t>
        </is>
      </c>
    </row>
    <row collapsed="false" customFormat="false" customHeight="false" hidden="false" ht="12.1" outlineLevel="0" r="71">
      <c r="A71" s="5" t="s">
        <f>=HYPERLINK("https://leilaoonline.net/lote/detalhe/131785", "066")</f>
      </c>
      <c r="B71" s="4" t="s">
        <f>=HYPERLINK("https://leilaoonline.net/lote/detalhe/131785", " YAMAHA/YBR 125K")</f>
      </c>
      <c r="C71" s="4" t="inlineStr">
        <is>
          <t>Vendido</t>
        </is>
      </c>
      <c r="D71" s="4" t="inlineStr">
        <is>
          <t>1</t>
        </is>
      </c>
      <c r="E71" s="5" t="inlineStr">
        <is>
          <t>550,00</t>
        </is>
      </c>
      <c r="F71" s="4" t="inlineStr">
        <is>
          <t>0.00</t>
        </is>
      </c>
    </row>
    <row collapsed="false" customFormat="false" customHeight="false" hidden="false" ht="12.1" outlineLevel="0" r="72">
      <c r="A72" s="5" t="s">
        <f>=HYPERLINK("https://leilaoonline.net/lote/detalhe/131787", "067")</f>
      </c>
      <c r="B72" s="4" t="s">
        <f>=HYPERLINK("https://leilaoonline.net/lote/detalhe/131787", " HONDA/CG 125 FAN")</f>
      </c>
      <c r="C72" s="4" t="inlineStr">
        <is>
          <t>Vendido</t>
        </is>
      </c>
      <c r="D72" s="4" t="inlineStr">
        <is>
          <t>1</t>
        </is>
      </c>
      <c r="E72" s="5" t="inlineStr">
        <is>
          <t>1.350,00</t>
        </is>
      </c>
      <c r="F72" s="4" t="inlineStr">
        <is>
          <t>0.00</t>
        </is>
      </c>
    </row>
    <row collapsed="false" customFormat="false" customHeight="false" hidden="false" ht="12.1" outlineLevel="0" r="73">
      <c r="A73" s="5" t="s">
        <f>=HYPERLINK("https://leilaoonline.net/lote/detalhe/131876", "070")</f>
      </c>
      <c r="B73" s="4" t="s">
        <f>=HYPERLINK("https://leilaoonline.net/lote/detalhe/131876", " HONDA/CG 150 FAN ESDI")</f>
      </c>
      <c r="C73" s="4" t="inlineStr">
        <is>
          <t>Vendido</t>
        </is>
      </c>
      <c r="D73" s="4" t="inlineStr">
        <is>
          <t>1</t>
        </is>
      </c>
      <c r="E73" s="5" t="inlineStr">
        <is>
          <t>6.100,00</t>
        </is>
      </c>
      <c r="F73" s="4" t="inlineStr">
        <is>
          <t>0.00</t>
        </is>
      </c>
    </row>
    <row collapsed="false" customFormat="false" customHeight="false" hidden="false" ht="12.1" outlineLevel="0" r="74">
      <c r="A74" s="5" t="s">
        <f>=HYPERLINK("https://leilaoonline.net/lote/detalhe/131786", "071")</f>
      </c>
      <c r="B74" s="4" t="s">
        <f>=HYPERLINK("https://leilaoonline.net/lote/detalhe/131786", " PEUGEOT/PEUGEOT 206 SELECTION")</f>
      </c>
      <c r="C74" s="4" t="inlineStr">
        <is>
          <t>Vendido</t>
        </is>
      </c>
      <c r="D74" s="4" t="inlineStr">
        <is>
          <t>1</t>
        </is>
      </c>
      <c r="E74" s="5" t="inlineStr">
        <is>
          <t>1.650,00</t>
        </is>
      </c>
      <c r="F74" s="4" t="inlineStr">
        <is>
          <t>0.00</t>
        </is>
      </c>
    </row>
    <row collapsed="false" customFormat="false" customHeight="false" hidden="false" ht="12.1" outlineLevel="0" r="75">
      <c r="A75" s="5" t="s">
        <f>=HYPERLINK("https://leilaoonline.net/lote/detalhe/131802", "073")</f>
      </c>
      <c r="B75" s="4" t="s">
        <f>=HYPERLINK("https://leilaoonline.net/lote/detalhe/131802", " FORD/ESCORT")</f>
      </c>
      <c r="C75" s="4" t="inlineStr">
        <is>
          <t>Vendido</t>
        </is>
      </c>
      <c r="D75" s="4" t="inlineStr">
        <is>
          <t>1</t>
        </is>
      </c>
      <c r="E75" s="5" t="inlineStr">
        <is>
          <t>450,00</t>
        </is>
      </c>
      <c r="F75" s="4" t="inlineStr">
        <is>
          <t>0.00</t>
        </is>
      </c>
    </row>
    <row collapsed="false" customFormat="false" customHeight="false" hidden="false" ht="12.1" outlineLevel="0" r="76">
      <c r="A76" s="5" t="s">
        <f>=HYPERLINK("https://leilaoonline.net/lote/detalhe/131886", "078")</f>
      </c>
      <c r="B76" s="4" t="s">
        <f>=HYPERLINK("https://leilaoonline.net/lote/detalhe/131886", " VW/GOL")</f>
      </c>
      <c r="C76" s="4" t="inlineStr">
        <is>
          <t>Vendido</t>
        </is>
      </c>
      <c r="D76" s="4" t="inlineStr">
        <is>
          <t>1</t>
        </is>
      </c>
      <c r="E76" s="5" t="inlineStr">
        <is>
          <t>850,00</t>
        </is>
      </c>
      <c r="F76" s="4" t="inlineStr">
        <is>
          <t>0.00</t>
        </is>
      </c>
    </row>
    <row collapsed="false" customFormat="false" customHeight="false" hidden="false" ht="12.1" outlineLevel="0" r="77">
      <c r="A77" s="5" t="s">
        <f>=HYPERLINK("https://leilaoonline.net/lote/detalhe/131882", "079")</f>
      </c>
      <c r="B77" s="4" t="s">
        <f>=HYPERLINK("https://leilaoonline.net/lote/detalhe/131882", " VW/GOL 16V")</f>
      </c>
      <c r="C77" s="4" t="inlineStr">
        <is>
          <t>Vendido</t>
        </is>
      </c>
      <c r="D77" s="4" t="inlineStr">
        <is>
          <t>1</t>
        </is>
      </c>
      <c r="E77" s="5" t="inlineStr">
        <is>
          <t>1.100,00</t>
        </is>
      </c>
      <c r="F77" s="4" t="inlineStr">
        <is>
          <t>0.00</t>
        </is>
      </c>
    </row>
    <row collapsed="false" customFormat="false" customHeight="false" hidden="false" ht="12.1" outlineLevel="0" r="78">
      <c r="A78" s="5" t="s">
        <f>=HYPERLINK("https://leilaoonline.net/lote/detalhe/131831", "080")</f>
      </c>
      <c r="B78" s="4" t="s">
        <f>=HYPERLINK("https://leilaoonline.net/lote/detalhe/131831", " VW/VOYAGE LS")</f>
      </c>
      <c r="C78" s="4" t="inlineStr">
        <is>
          <t>Vendido</t>
        </is>
      </c>
      <c r="D78" s="4" t="inlineStr">
        <is>
          <t>1</t>
        </is>
      </c>
      <c r="E78" s="5" t="inlineStr">
        <is>
          <t>650,00</t>
        </is>
      </c>
      <c r="F78" s="4" t="inlineStr">
        <is>
          <t>0.00</t>
        </is>
      </c>
    </row>
    <row collapsed="false" customFormat="false" customHeight="false" hidden="false" ht="12.1" outlineLevel="0" r="79">
      <c r="A79" s="5" t="s">
        <f>=HYPERLINK("https://leilaoonline.net/lote/detalhe/131704", "081")</f>
      </c>
      <c r="B79" s="4" t="s">
        <f>=HYPERLINK("https://leilaoonline.net/lote/detalhe/131704", " FIAT/UNO ELETRONIC")</f>
      </c>
      <c r="C79" s="4" t="inlineStr">
        <is>
          <t>Vendido</t>
        </is>
      </c>
      <c r="D79" s="4" t="inlineStr">
        <is>
          <t>1</t>
        </is>
      </c>
      <c r="E79" s="5" t="inlineStr">
        <is>
          <t>650,00</t>
        </is>
      </c>
      <c r="F79" s="4" t="inlineStr">
        <is>
          <t>0.00</t>
        </is>
      </c>
    </row>
    <row collapsed="false" customFormat="false" customHeight="false" hidden="false" ht="12.1" outlineLevel="0" r="80">
      <c r="A80" s="5" t="s">
        <f>=HYPERLINK("https://leilaoonline.net/lote/detalhe/131708", "082")</f>
      </c>
      <c r="B80" s="4" t="s">
        <f>=HYPERLINK("https://leilaoonline.net/lote/detalhe/131708", " VW/GOL C")</f>
      </c>
      <c r="C80" s="4" t="inlineStr">
        <is>
          <t>Vendido</t>
        </is>
      </c>
      <c r="D80" s="4" t="inlineStr">
        <is>
          <t>1</t>
        </is>
      </c>
      <c r="E80" s="5" t="inlineStr">
        <is>
          <t>650,00</t>
        </is>
      </c>
      <c r="F80" s="4" t="inlineStr">
        <is>
          <t>0.00</t>
        </is>
      </c>
    </row>
    <row collapsed="false" customFormat="false" customHeight="false" hidden="false" ht="12.1" outlineLevel="0" r="81">
      <c r="A81" s="5" t="s">
        <f>=HYPERLINK("https://leilaoonline.net/lote/detalhe/131875", "083")</f>
      </c>
      <c r="B81" s="4" t="s">
        <f>=HYPERLINK("https://leilaoonline.net/lote/detalhe/131875", " VW/GOL 1.0 GIV")</f>
      </c>
      <c r="C81" s="4" t="inlineStr">
        <is>
          <t>Vendido</t>
        </is>
      </c>
      <c r="D81" s="4" t="inlineStr">
        <is>
          <t>1</t>
        </is>
      </c>
      <c r="E81" s="5" t="inlineStr">
        <is>
          <t>5.400,00</t>
        </is>
      </c>
      <c r="F81" s="4" t="inlineStr">
        <is>
          <t>0.00</t>
        </is>
      </c>
    </row>
    <row collapsed="false" customFormat="false" customHeight="false" hidden="false" ht="12.1" outlineLevel="0" r="82">
      <c r="A82" s="5" t="s">
        <f>=HYPERLINK("https://leilaoonline.net/lote/detalhe/131804", "084")</f>
      </c>
      <c r="B82" s="4" t="s">
        <f>=HYPERLINK("https://leilaoonline.net/lote/detalhe/131804", " /CARRO")</f>
      </c>
      <c r="C82" s="4" t="inlineStr">
        <is>
          <t>Vendido</t>
        </is>
      </c>
      <c r="D82" s="4" t="inlineStr">
        <is>
          <t>1</t>
        </is>
      </c>
      <c r="E82" s="5" t="inlineStr">
        <is>
          <t>450,00</t>
        </is>
      </c>
      <c r="F82" s="4" t="inlineStr">
        <is>
          <t>0.00</t>
        </is>
      </c>
    </row>
    <row collapsed="false" customFormat="false" customHeight="false" hidden="false" ht="12.1" outlineLevel="0" r="83">
      <c r="A83" s="5" t="s">
        <f>=HYPERLINK("https://leilaoonline.net/lote/detalhe/131807", "086")</f>
      </c>
      <c r="B83" s="4" t="s">
        <f>=HYPERLINK("https://leilaoonline.net/lote/detalhe/131807", " FIAT/PREMIO")</f>
      </c>
      <c r="C83" s="4" t="inlineStr">
        <is>
          <t>Vendido</t>
        </is>
      </c>
      <c r="D83" s="4" t="inlineStr">
        <is>
          <t>1</t>
        </is>
      </c>
      <c r="E83" s="5" t="inlineStr">
        <is>
          <t>450,00</t>
        </is>
      </c>
      <c r="F83" s="4" t="inlineStr">
        <is>
          <t>0.00</t>
        </is>
      </c>
    </row>
    <row collapsed="false" customFormat="false" customHeight="false" hidden="false" ht="12.1" outlineLevel="0" r="84">
      <c r="A84" s="5" t="s">
        <f>=HYPERLINK("https://leilaoonline.net/lote/detalhe/131792", "087")</f>
      </c>
      <c r="B84" s="4" t="s">
        <f>=HYPERLINK("https://leilaoonline.net/lote/detalhe/131792", " VW/GOL CL")</f>
      </c>
      <c r="C84" s="4" t="inlineStr">
        <is>
          <t>Vendido</t>
        </is>
      </c>
      <c r="D84" s="4" t="inlineStr">
        <is>
          <t>1</t>
        </is>
      </c>
      <c r="E84" s="5" t="inlineStr">
        <is>
          <t>650,00</t>
        </is>
      </c>
      <c r="F84" s="4" t="inlineStr">
        <is>
          <t>0.00</t>
        </is>
      </c>
    </row>
    <row collapsed="false" customFormat="false" customHeight="false" hidden="false" ht="12.1" outlineLevel="0" r="85">
      <c r="A85" s="5" t="s">
        <f>=HYPERLINK("https://leilaoonline.net/lote/detalhe/131808", "088")</f>
      </c>
      <c r="B85" s="4" t="s">
        <f>=HYPERLINK("https://leilaoonline.net/lote/detalhe/131808", " FIAT/FIORINO IE")</f>
      </c>
      <c r="C85" s="4" t="inlineStr">
        <is>
          <t>Vendido</t>
        </is>
      </c>
      <c r="D85" s="4" t="inlineStr">
        <is>
          <t>1</t>
        </is>
      </c>
      <c r="E85" s="5" t="inlineStr">
        <is>
          <t>1.300,00</t>
        </is>
      </c>
      <c r="F85" s="4" t="inlineStr">
        <is>
          <t>0.00</t>
        </is>
      </c>
    </row>
    <row collapsed="false" customFormat="false" customHeight="false" hidden="false" ht="12.1" outlineLevel="0" r="86">
      <c r="A86" s="5" t="s">
        <f>=HYPERLINK("https://leilaoonline.net/lote/detalhe/131809", "089")</f>
      </c>
      <c r="B86" s="4" t="s">
        <f>=HYPERLINK("https://leilaoonline.net/lote/detalhe/131809", " FIAT/PALIO EX")</f>
      </c>
      <c r="C86" s="4" t="inlineStr">
        <is>
          <t>Vendido</t>
        </is>
      </c>
      <c r="D86" s="4" t="inlineStr">
        <is>
          <t>1</t>
        </is>
      </c>
      <c r="E86" s="5" t="inlineStr">
        <is>
          <t>1.300,00</t>
        </is>
      </c>
      <c r="F86" s="4" t="inlineStr">
        <is>
          <t>0.00</t>
        </is>
      </c>
    </row>
    <row collapsed="false" customFormat="false" customHeight="false" hidden="false" ht="12.1" outlineLevel="0" r="87">
      <c r="A87" s="5" t="s">
        <f>=HYPERLINK("https://leilaoonline.net/lote/detalhe/131801", "090")</f>
      </c>
      <c r="B87" s="4" t="s">
        <f>=HYPERLINK("https://leilaoonline.net/lote/detalhe/131801", " VW/FUSCA 1300")</f>
      </c>
      <c r="C87" s="4" t="inlineStr">
        <is>
          <t>Vendido</t>
        </is>
      </c>
      <c r="D87" s="4" t="inlineStr">
        <is>
          <t>1</t>
        </is>
      </c>
      <c r="E87" s="5" t="inlineStr">
        <is>
          <t>900,00</t>
        </is>
      </c>
      <c r="F87" s="4" t="inlineStr">
        <is>
          <t>0.00</t>
        </is>
      </c>
    </row>
    <row collapsed="false" customFormat="false" customHeight="false" hidden="false" ht="12.1" outlineLevel="0" r="88">
      <c r="A88" s="5" t="s">
        <f>=HYPERLINK("https://leilaoonline.net/lote/detalhe/131810", "091")</f>
      </c>
      <c r="B88" s="4" t="s">
        <f>=HYPERLINK("https://leilaoonline.net/lote/detalhe/131810", " FORD/ESCORT GL")</f>
      </c>
      <c r="C88" s="4" t="inlineStr">
        <is>
          <t>Vendido</t>
        </is>
      </c>
      <c r="D88" s="4" t="inlineStr">
        <is>
          <t>1</t>
        </is>
      </c>
      <c r="E88" s="5" t="inlineStr">
        <is>
          <t>450,00</t>
        </is>
      </c>
      <c r="F88" s="4" t="inlineStr">
        <is>
          <t>0.00</t>
        </is>
      </c>
    </row>
    <row collapsed="false" customFormat="false" customHeight="false" hidden="false" ht="12.1" outlineLevel="0" r="89">
      <c r="A89" s="5" t="s">
        <f>=HYPERLINK("https://leilaoonline.net/lote/detalhe/131812", "092")</f>
      </c>
      <c r="B89" s="4" t="s">
        <f>=HYPERLINK("https://leilaoonline.net/lote/detalhe/131812", " GM/MONZA")</f>
      </c>
      <c r="C89" s="4" t="inlineStr">
        <is>
          <t>Vendido</t>
        </is>
      </c>
      <c r="D89" s="4" t="inlineStr">
        <is>
          <t>1</t>
        </is>
      </c>
      <c r="E89" s="5" t="inlineStr">
        <is>
          <t>450,00</t>
        </is>
      </c>
      <c r="F89" s="4" t="inlineStr">
        <is>
          <t>0.00</t>
        </is>
      </c>
    </row>
    <row collapsed="false" customFormat="false" customHeight="false" hidden="false" ht="12.1" outlineLevel="0" r="90">
      <c r="A90" s="5" t="s">
        <f>=HYPERLINK("https://leilaoonline.net/lote/detalhe/131858", "094")</f>
      </c>
      <c r="B90" s="4" t="s">
        <f>=HYPERLINK("https://leilaoonline.net/lote/detalhe/131858", " FIAT/PALIO EL")</f>
      </c>
      <c r="C90" s="4" t="inlineStr">
        <is>
          <t>Vendido</t>
        </is>
      </c>
      <c r="D90" s="4" t="inlineStr">
        <is>
          <t>1</t>
        </is>
      </c>
      <c r="E90" s="5" t="inlineStr">
        <is>
          <t>900,00</t>
        </is>
      </c>
      <c r="F90" s="4" t="inlineStr">
        <is>
          <t>0.00</t>
        </is>
      </c>
    </row>
    <row collapsed="false" customFormat="false" customHeight="false" hidden="false" ht="12.1" outlineLevel="0" r="91">
      <c r="A91" s="5" t="s">
        <f>=HYPERLINK("https://leilaoonline.net/lote/detalhe/131951", "095")</f>
      </c>
      <c r="B91" s="4" t="s">
        <f>=HYPERLINK("https://leilaoonline.net/lote/detalhe/131951", " GM/CHEVETTE")</f>
      </c>
      <c r="C91" s="4" t="inlineStr">
        <is>
          <t>Vendido</t>
        </is>
      </c>
      <c r="D91" s="4" t="inlineStr">
        <is>
          <t>1</t>
        </is>
      </c>
      <c r="E91" s="5" t="inlineStr">
        <is>
          <t>650,00</t>
        </is>
      </c>
      <c r="F91" s="4" t="inlineStr">
        <is>
          <t>0.00</t>
        </is>
      </c>
    </row>
    <row collapsed="false" customFormat="false" customHeight="false" hidden="false" ht="12.1" outlineLevel="0" r="92">
      <c r="A92" s="5" t="s">
        <f>=HYPERLINK("https://leilaoonline.net/lote/detalhe/131952", "096")</f>
      </c>
      <c r="B92" s="4" t="s">
        <f>=HYPERLINK("https://leilaoonline.net/lote/detalhe/131952", " VW/QUANTUM GLS 2000")</f>
      </c>
      <c r="C92" s="4" t="inlineStr">
        <is>
          <t>Vendido</t>
        </is>
      </c>
      <c r="D92" s="4" t="inlineStr">
        <is>
          <t>1</t>
        </is>
      </c>
      <c r="E92" s="5" t="inlineStr">
        <is>
          <t>800,00</t>
        </is>
      </c>
      <c r="F92" s="4" t="inlineStr">
        <is>
          <t>0.00</t>
        </is>
      </c>
    </row>
    <row collapsed="false" customFormat="false" customHeight="false" hidden="false" ht="12.1" outlineLevel="0" r="93">
      <c r="A93" s="5" t="s">
        <f>=HYPERLINK("https://leilaoonline.net/lote/detalhe/131692", "097")</f>
      </c>
      <c r="B93" s="4" t="s">
        <f>=HYPERLINK("https://leilaoonline.net/lote/detalhe/131692", " HONDA/CG 150 TITAN KS")</f>
      </c>
      <c r="C93" s="4" t="inlineStr">
        <is>
          <t>Vendido</t>
        </is>
      </c>
      <c r="D93" s="4" t="inlineStr">
        <is>
          <t>1</t>
        </is>
      </c>
      <c r="E93" s="5" t="inlineStr">
        <is>
          <t>3.800,00</t>
        </is>
      </c>
      <c r="F93" s="4" t="inlineStr">
        <is>
          <t>0.00</t>
        </is>
      </c>
    </row>
    <row collapsed="false" customFormat="false" customHeight="false" hidden="false" ht="12.1" outlineLevel="0" r="94">
      <c r="A94" s="5" t="s">
        <f>=HYPERLINK("https://leilaoonline.net/lote/detalhe/131699", "099")</f>
      </c>
      <c r="B94" s="4" t="s">
        <f>=HYPERLINK("https://leilaoonline.net/lote/detalhe/131699", " KASINSKI/COMET 250")</f>
      </c>
      <c r="C94" s="4" t="inlineStr">
        <is>
          <t>Vendido</t>
        </is>
      </c>
      <c r="D94" s="4" t="inlineStr">
        <is>
          <t>1</t>
        </is>
      </c>
      <c r="E94" s="5" t="inlineStr">
        <is>
          <t>3.000,00</t>
        </is>
      </c>
      <c r="F94" s="4" t="inlineStr">
        <is>
          <t>0.00</t>
        </is>
      </c>
    </row>
    <row collapsed="false" customFormat="false" customHeight="false" hidden="false" ht="12.1" outlineLevel="0" r="95">
      <c r="A95" s="5" t="s">
        <f>=HYPERLINK("https://leilaoonline.net/lote/detalhe/131953", "100")</f>
      </c>
      <c r="B95" s="4" t="s">
        <f>=HYPERLINK("https://leilaoonline.net/lote/detalhe/131953", " FIAT/BRAVA SK")</f>
      </c>
      <c r="C95" s="4" t="inlineStr">
        <is>
          <t>Vendido</t>
        </is>
      </c>
      <c r="D95" s="4" t="inlineStr">
        <is>
          <t>1</t>
        </is>
      </c>
      <c r="E95" s="5" t="inlineStr">
        <is>
          <t>800,00</t>
        </is>
      </c>
      <c r="F95" s="4" t="inlineStr">
        <is>
          <t>0.00</t>
        </is>
      </c>
    </row>
    <row collapsed="false" customFormat="false" customHeight="false" hidden="false" ht="12.1" outlineLevel="0" r="96">
      <c r="A96" s="5" t="s">
        <f>=HYPERLINK("https://leilaoonline.net/lote/detalhe/131945", "102")</f>
      </c>
      <c r="B96" s="4" t="s">
        <f>=HYPERLINK("https://leilaoonline.net/lote/detalhe/131945", " VW/GOLF GL")</f>
      </c>
      <c r="C96" s="4" t="inlineStr">
        <is>
          <t>Vendido</t>
        </is>
      </c>
      <c r="D96" s="4" t="inlineStr">
        <is>
          <t>1</t>
        </is>
      </c>
      <c r="E96" s="5" t="inlineStr">
        <is>
          <t>700,00</t>
        </is>
      </c>
      <c r="F96" s="4" t="inlineStr">
        <is>
          <t>0.00</t>
        </is>
      </c>
    </row>
    <row collapsed="false" customFormat="false" customHeight="false" hidden="false" ht="12.1" outlineLevel="0" r="97">
      <c r="A97" s="5" t="s">
        <f>=HYPERLINK("https://leilaoonline.net/lote/detalhe/131946", "103")</f>
      </c>
      <c r="B97" s="4" t="s">
        <f>=HYPERLINK("https://leilaoonline.net/lote/detalhe/131946", " FIAT/UNO")</f>
      </c>
      <c r="C97" s="4" t="inlineStr">
        <is>
          <t>Vendido</t>
        </is>
      </c>
      <c r="D97" s="4" t="inlineStr">
        <is>
          <t>1</t>
        </is>
      </c>
      <c r="E97" s="5" t="inlineStr">
        <is>
          <t>650,00</t>
        </is>
      </c>
      <c r="F97" s="4" t="inlineStr">
        <is>
          <t>0.00</t>
        </is>
      </c>
    </row>
    <row collapsed="false" customFormat="false" customHeight="false" hidden="false" ht="12.1" outlineLevel="0" r="98">
      <c r="A98" s="5" t="s">
        <f>=HYPERLINK("https://leilaoonline.net/lote/detalhe/131956", "108")</f>
      </c>
      <c r="B98" s="4" t="s">
        <f>=HYPERLINK("https://leilaoonline.net/lote/detalhe/131956", " YAMAHA/YBR 125E")</f>
      </c>
      <c r="C98" s="4" t="inlineStr">
        <is>
          <t>Vendido</t>
        </is>
      </c>
      <c r="D98" s="4" t="inlineStr">
        <is>
          <t>1</t>
        </is>
      </c>
      <c r="E98" s="5" t="inlineStr">
        <is>
          <t>670,00</t>
        </is>
      </c>
      <c r="F98" s="4" t="inlineStr">
        <is>
          <t>0.00</t>
        </is>
      </c>
    </row>
    <row collapsed="false" customFormat="false" customHeight="false" hidden="false" ht="12.1" outlineLevel="0" r="99">
      <c r="A99" s="5" t="s">
        <f>=HYPERLINK("https://leilaoonline.net/lote/detalhe/131967", "109")</f>
      </c>
      <c r="B99" s="4" t="s">
        <f>=HYPERLINK("https://leilaoonline.net/lote/detalhe/131967", " HONDA/CG 125")</f>
      </c>
      <c r="C99" s="4" t="inlineStr">
        <is>
          <t>Vendido</t>
        </is>
      </c>
      <c r="D99" s="4" t="inlineStr">
        <is>
          <t>1</t>
        </is>
      </c>
      <c r="E99" s="5" t="inlineStr">
        <is>
          <t>750,00</t>
        </is>
      </c>
      <c r="F99" s="4" t="inlineStr">
        <is>
          <t>0.00</t>
        </is>
      </c>
    </row>
    <row collapsed="false" customFormat="false" customHeight="false" hidden="false" ht="12.1" outlineLevel="0" r="100">
      <c r="A100" s="5" t="s">
        <f>=HYPERLINK("https://leilaoonline.net/lote/detalhe/131954", "110")</f>
      </c>
      <c r="B100" s="4" t="s">
        <f>=HYPERLINK("https://leilaoonline.net/lote/detalhe/131954", " KASINSKI/KASINSKI SETA")</f>
      </c>
      <c r="C100" s="4" t="inlineStr">
        <is>
          <t>Vendido</t>
        </is>
      </c>
      <c r="D100" s="4" t="inlineStr">
        <is>
          <t>1</t>
        </is>
      </c>
      <c r="E100" s="5" t="inlineStr">
        <is>
          <t>100,00</t>
        </is>
      </c>
      <c r="F100" s="4" t="inlineStr">
        <is>
          <t>0.00</t>
        </is>
      </c>
    </row>
    <row collapsed="false" customFormat="false" customHeight="false" hidden="false" ht="12.1" outlineLevel="0" r="101">
      <c r="A101" s="5" t="s">
        <f>=HYPERLINK("https://leilaoonline.net/lote/detalhe/131950", "111")</f>
      </c>
      <c r="B101" s="4" t="s">
        <f>=HYPERLINK("https://leilaoonline.net/lote/detalhe/131950", " HONDA/CG 125 TITAN KS")</f>
      </c>
      <c r="C101" s="4" t="inlineStr">
        <is>
          <t>Vendido</t>
        </is>
      </c>
      <c r="D101" s="4" t="inlineStr">
        <is>
          <t>1</t>
        </is>
      </c>
      <c r="E101" s="5" t="inlineStr">
        <is>
          <t>900,00</t>
        </is>
      </c>
      <c r="F101" s="4" t="inlineStr">
        <is>
          <t>0.00</t>
        </is>
      </c>
    </row>
    <row collapsed="false" customFormat="false" customHeight="false" hidden="false" ht="12.1" outlineLevel="0" r="102">
      <c r="A102" s="5" t="s">
        <f>=HYPERLINK("https://leilaoonline.net/lote/detalhe/131949", "112")</f>
      </c>
      <c r="B102" s="4" t="s">
        <f>=HYPERLINK("https://leilaoonline.net/lote/detalhe/131949", " HONDA/CG 125 TODAY")</f>
      </c>
      <c r="C102" s="4" t="inlineStr">
        <is>
          <t>Vendido</t>
        </is>
      </c>
      <c r="D102" s="4" t="inlineStr">
        <is>
          <t>1</t>
        </is>
      </c>
      <c r="E102" s="5" t="inlineStr">
        <is>
          <t>950,00</t>
        </is>
      </c>
      <c r="F102" s="4" t="inlineStr">
        <is>
          <t>0.00</t>
        </is>
      </c>
    </row>
    <row collapsed="false" customFormat="false" customHeight="false" hidden="false" ht="12.1" outlineLevel="0" r="103">
      <c r="A103" s="5" t="s">
        <f>=HYPERLINK("https://leilaoonline.net/lote/detalhe/131813", "113")</f>
      </c>
      <c r="B103" s="4" t="s">
        <f>=HYPERLINK("https://leilaoonline.net/lote/detalhe/131813", " /MOTO TRILHA")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50,00</t>
        </is>
      </c>
      <c r="F103" s="4" t="inlineStr">
        <is>
          <t>0.00</t>
        </is>
      </c>
    </row>
    <row collapsed="false" customFormat="false" customHeight="false" hidden="false" ht="12.1" outlineLevel="0" r="104">
      <c r="A104" s="5" t="s">
        <f>=HYPERLINK("https://leilaoonline.net/lote/detalhe/131814", "114")</f>
      </c>
      <c r="B104" s="4" t="s">
        <f>=HYPERLINK("https://leilaoonline.net/lote/detalhe/131814", " HONDA/BIZ")</f>
      </c>
      <c r="C104" s="4" t="inlineStr">
        <is>
          <t>Vendido</t>
        </is>
      </c>
      <c r="D104" s="4" t="inlineStr">
        <is>
          <t>1</t>
        </is>
      </c>
      <c r="E104" s="5" t="inlineStr">
        <is>
          <t>50,00</t>
        </is>
      </c>
      <c r="F104" s="4" t="inlineStr">
        <is>
          <t>0.00</t>
        </is>
      </c>
    </row>
    <row collapsed="false" customFormat="false" customHeight="false" hidden="false" ht="12.1" outlineLevel="0" r="105">
      <c r="A105" s="5" t="s">
        <f>=HYPERLINK("https://leilaoonline.net/lote/detalhe/131947", "115")</f>
      </c>
      <c r="B105" s="4" t="s">
        <f>=HYPERLINK("https://leilaoonline.net/lote/detalhe/131947", " SUNDOWN/WEB 100")</f>
      </c>
      <c r="C105" s="4" t="inlineStr">
        <is>
          <t>Vendido</t>
        </is>
      </c>
      <c r="D105" s="4" t="inlineStr">
        <is>
          <t>1</t>
        </is>
      </c>
      <c r="E105" s="5" t="inlineStr">
        <is>
          <t>150,00</t>
        </is>
      </c>
      <c r="F105" s="4" t="inlineStr">
        <is>
          <t>0.00</t>
        </is>
      </c>
    </row>
    <row collapsed="false" customFormat="false" customHeight="false" hidden="false" ht="12.1" outlineLevel="0" r="106">
      <c r="A106" s="5" t="s">
        <f>=HYPERLINK("https://leilaoonline.net/lote/detalhe/131822", "116")</f>
      </c>
      <c r="B106" s="4" t="s">
        <f>=HYPERLINK("https://leilaoonline.net/lote/detalhe/131822", " HONDA/CG 125 TODAY")</f>
      </c>
      <c r="C106" s="4" t="inlineStr">
        <is>
          <t>Vendido</t>
        </is>
      </c>
      <c r="D106" s="4" t="inlineStr">
        <is>
          <t>1</t>
        </is>
      </c>
      <c r="E106" s="5" t="inlineStr">
        <is>
          <t>50,00</t>
        </is>
      </c>
      <c r="F106" s="4" t="inlineStr">
        <is>
          <t>0.00</t>
        </is>
      </c>
    </row>
    <row collapsed="false" customFormat="false" customHeight="false" hidden="false" ht="12.1" outlineLevel="0" r="107">
      <c r="A107" s="5" t="s">
        <f>=HYPERLINK("https://leilaoonline.net/lote/detalhe/131941", "117")</f>
      </c>
      <c r="B107" s="4" t="s">
        <f>=HYPERLINK("https://leilaoonline.net/lote/detalhe/131941", " HONDA/CG 125 TITAN")</f>
      </c>
      <c r="C107" s="4" t="inlineStr">
        <is>
          <t>Vendido</t>
        </is>
      </c>
      <c r="D107" s="4" t="inlineStr">
        <is>
          <t>1</t>
        </is>
      </c>
      <c r="E107" s="5" t="inlineStr">
        <is>
          <t>810,00</t>
        </is>
      </c>
      <c r="F107" s="4" t="inlineStr">
        <is>
          <t>0.00</t>
        </is>
      </c>
    </row>
    <row collapsed="false" customFormat="false" customHeight="false" hidden="false" ht="12.1" outlineLevel="0" r="108">
      <c r="A108" s="5" t="s">
        <f>=HYPERLINK("https://leilaoonline.net/lote/detalhe/131819", "118")</f>
      </c>
      <c r="B108" s="4" t="s">
        <f>=HYPERLINK("https://leilaoonline.net/lote/detalhe/131819", " YAMAHA/YBR")</f>
      </c>
      <c r="C108" s="4" t="inlineStr">
        <is>
          <t>Vendido</t>
        </is>
      </c>
      <c r="D108" s="4" t="inlineStr">
        <is>
          <t>1</t>
        </is>
      </c>
      <c r="E108" s="5" t="inlineStr">
        <is>
          <t>50,00</t>
        </is>
      </c>
      <c r="F108" s="4" t="inlineStr">
        <is>
          <t>0.00</t>
        </is>
      </c>
    </row>
    <row collapsed="false" customFormat="false" customHeight="false" hidden="false" ht="12.1" outlineLevel="0" r="109">
      <c r="A109" s="5" t="s">
        <f>=HYPERLINK("https://leilaoonline.net/lote/detalhe/131907", "119")</f>
      </c>
      <c r="B109" s="4" t="s">
        <f>=HYPERLINK("https://leilaoonline.net/lote/detalhe/131907", " HONDA/CG 150 FAN ESI")</f>
      </c>
      <c r="C109" s="4" t="inlineStr">
        <is>
          <t>Vendido</t>
        </is>
      </c>
      <c r="D109" s="4" t="inlineStr">
        <is>
          <t>1</t>
        </is>
      </c>
      <c r="E109" s="5" t="inlineStr">
        <is>
          <t>1.650,00</t>
        </is>
      </c>
      <c r="F109" s="4" t="inlineStr">
        <is>
          <t>0.00</t>
        </is>
      </c>
    </row>
    <row collapsed="false" customFormat="false" customHeight="false" hidden="false" ht="12.1" outlineLevel="0" r="110">
      <c r="A110" s="5" t="s">
        <f>=HYPERLINK("https://leilaoonline.net/lote/detalhe/131860", "120")</f>
      </c>
      <c r="B110" s="4" t="s">
        <f>=HYPERLINK("https://leilaoonline.net/lote/detalhe/131860", " HONDA/CG 125")</f>
      </c>
      <c r="C110" s="4" t="inlineStr">
        <is>
          <t>Vendido</t>
        </is>
      </c>
      <c r="D110" s="4" t="inlineStr">
        <is>
          <t>1</t>
        </is>
      </c>
      <c r="E110" s="5" t="inlineStr">
        <is>
          <t>50,00</t>
        </is>
      </c>
      <c r="F110" s="4" t="inlineStr">
        <is>
          <t>0.00</t>
        </is>
      </c>
    </row>
    <row collapsed="false" customFormat="false" customHeight="false" hidden="false" ht="12.1" outlineLevel="0" r="111">
      <c r="A111" s="5" t="s">
        <f>=HYPERLINK("https://leilaoonline.net/lote/detalhe/131820", "121")</f>
      </c>
      <c r="B111" s="4" t="s">
        <f>=HYPERLINK("https://leilaoonline.net/lote/detalhe/131820", " DAFRA/DAFRA SUPER 100")</f>
      </c>
      <c r="C111" s="4" t="inlineStr">
        <is>
          <t>Vendido</t>
        </is>
      </c>
      <c r="D111" s="4" t="inlineStr">
        <is>
          <t>1</t>
        </is>
      </c>
      <c r="E111" s="5" t="inlineStr">
        <is>
          <t>50,00</t>
        </is>
      </c>
      <c r="F111" s="4" t="inlineStr">
        <is>
          <t>0.00</t>
        </is>
      </c>
    </row>
    <row collapsed="false" customFormat="false" customHeight="false" hidden="false" ht="12.1" outlineLevel="0" r="112">
      <c r="A112" s="5" t="s">
        <f>=HYPERLINK("https://leilaoonline.net/lote/detalhe/131906", "122")</f>
      </c>
      <c r="B112" s="4" t="s">
        <f>=HYPERLINK("https://leilaoonline.net/lote/detalhe/131906", " HONDA/CG 125 FAN")</f>
      </c>
      <c r="C112" s="4" t="inlineStr">
        <is>
          <t>Vendido</t>
        </is>
      </c>
      <c r="D112" s="4" t="inlineStr">
        <is>
          <t>1</t>
        </is>
      </c>
      <c r="E112" s="5" t="inlineStr">
        <is>
          <t>790,00</t>
        </is>
      </c>
      <c r="F112" s="4" t="inlineStr">
        <is>
          <t>0.00</t>
        </is>
      </c>
    </row>
    <row collapsed="false" customFormat="false" customHeight="false" hidden="false" ht="12.1" outlineLevel="0" r="113">
      <c r="A113" s="5" t="s">
        <f>=HYPERLINK("https://leilaoonline.net/lote/detalhe/131904", "124")</f>
      </c>
      <c r="B113" s="4" t="s">
        <f>=HYPERLINK("https://leilaoonline.net/lote/detalhe/131904", " HONDA/CG 125 TITAN KS")</f>
      </c>
      <c r="C113" s="4" t="inlineStr">
        <is>
          <t>Vendido</t>
        </is>
      </c>
      <c r="D113" s="4" t="inlineStr">
        <is>
          <t>1</t>
        </is>
      </c>
      <c r="E113" s="5" t="inlineStr">
        <is>
          <t>720,00</t>
        </is>
      </c>
      <c r="F113" s="4" t="inlineStr">
        <is>
          <t>0.00</t>
        </is>
      </c>
    </row>
    <row collapsed="false" customFormat="false" customHeight="false" hidden="false" ht="12.1" outlineLevel="0" r="114">
      <c r="A114" s="5" t="s">
        <f>=HYPERLINK("https://leilaoonline.net/lote/detalhe/131910", "125")</f>
      </c>
      <c r="B114" s="4" t="s">
        <f>=HYPERLINK("https://leilaoonline.net/lote/detalhe/131910", " HONDA/CG 125 TITAN KS")</f>
      </c>
      <c r="C114" s="4" t="inlineStr">
        <is>
          <t>Vendido</t>
        </is>
      </c>
      <c r="D114" s="4" t="inlineStr">
        <is>
          <t>1</t>
        </is>
      </c>
      <c r="E114" s="5" t="inlineStr">
        <is>
          <t>520,00</t>
        </is>
      </c>
      <c r="F114" s="4" t="inlineStr">
        <is>
          <t>0.00</t>
        </is>
      </c>
    </row>
    <row collapsed="false" customFormat="false" customHeight="false" hidden="false" ht="12.1" outlineLevel="0" r="115">
      <c r="A115" s="5" t="s">
        <f>=HYPERLINK("https://leilaoonline.net/lote/detalhe/131913", "126")</f>
      </c>
      <c r="B115" s="4" t="s">
        <f>=HYPERLINK("https://leilaoonline.net/lote/detalhe/131913", " HONDA/CG 125 FAN KS")</f>
      </c>
      <c r="C115" s="4" t="inlineStr">
        <is>
          <t>Vendido</t>
        </is>
      </c>
      <c r="D115" s="4" t="inlineStr">
        <is>
          <t>1</t>
        </is>
      </c>
      <c r="E115" s="5" t="inlineStr">
        <is>
          <t>3.700,00</t>
        </is>
      </c>
      <c r="F115" s="4" t="inlineStr">
        <is>
          <t>0.00</t>
        </is>
      </c>
    </row>
    <row collapsed="false" customFormat="false" customHeight="false" hidden="false" ht="12.1" outlineLevel="0" r="116">
      <c r="A116" s="5" t="s">
        <f>=HYPERLINK("https://leilaoonline.net/lote/detalhe/131723", "127")</f>
      </c>
      <c r="B116" s="4" t="s">
        <f>=HYPERLINK("https://leilaoonline.net/lote/detalhe/131723", " HONDA/CG 125 TITAN")</f>
      </c>
      <c r="C116" s="4" t="inlineStr">
        <is>
          <t>Vendido</t>
        </is>
      </c>
      <c r="D116" s="4" t="inlineStr">
        <is>
          <t>1</t>
        </is>
      </c>
      <c r="E116" s="5" t="inlineStr">
        <is>
          <t>320,00</t>
        </is>
      </c>
      <c r="F116" s="4" t="inlineStr">
        <is>
          <t>0.00</t>
        </is>
      </c>
    </row>
    <row collapsed="false" customFormat="false" customHeight="false" hidden="false" ht="12.1" outlineLevel="0" r="117">
      <c r="A117" s="5" t="s">
        <f>=HYPERLINK("https://leilaoonline.net/lote/detalhe/131716", "128")</f>
      </c>
      <c r="B117" s="4" t="s">
        <f>=HYPERLINK("https://leilaoonline.net/lote/detalhe/131716", " HONDA/XL 125")</f>
      </c>
      <c r="C117" s="4" t="inlineStr">
        <is>
          <t>Vendido</t>
        </is>
      </c>
      <c r="D117" s="4" t="inlineStr">
        <is>
          <t>1</t>
        </is>
      </c>
      <c r="E117" s="5" t="inlineStr">
        <is>
          <t>200,00</t>
        </is>
      </c>
      <c r="F117" s="4" t="inlineStr">
        <is>
          <t>0.00</t>
        </is>
      </c>
    </row>
    <row collapsed="false" customFormat="false" customHeight="false" hidden="false" ht="12.1" outlineLevel="0" r="118">
      <c r="A118" s="5" t="s">
        <f>=HYPERLINK("https://leilaoonline.net/lote/detalhe/131853", "129")</f>
      </c>
      <c r="B118" s="4" t="s">
        <f>=HYPERLINK("https://leilaoonline.net/lote/detalhe/131853", " HONDA/CG 150 TITAN KS")</f>
      </c>
      <c r="C118" s="4" t="inlineStr">
        <is>
          <t>Vendido</t>
        </is>
      </c>
      <c r="D118" s="4" t="inlineStr">
        <is>
          <t>1</t>
        </is>
      </c>
      <c r="E118" s="5" t="inlineStr">
        <is>
          <t>1.350,00</t>
        </is>
      </c>
      <c r="F118" s="4" t="inlineStr">
        <is>
          <t>0.00</t>
        </is>
      </c>
    </row>
    <row collapsed="false" customFormat="false" customHeight="false" hidden="false" ht="12.1" outlineLevel="0" r="119">
      <c r="A119" s="5" t="s">
        <f>=HYPERLINK("https://leilaoonline.net/lote/detalhe/131694", "130")</f>
      </c>
      <c r="B119" s="4" t="s">
        <f>=HYPERLINK("https://leilaoonline.net/lote/detalhe/131694", " HONDA/CG 125 TITAN ES")</f>
      </c>
      <c r="C119" s="4" t="inlineStr">
        <is>
          <t>Vendido</t>
        </is>
      </c>
      <c r="D119" s="4" t="inlineStr">
        <is>
          <t>1</t>
        </is>
      </c>
      <c r="E119" s="5" t="inlineStr">
        <is>
          <t>920,00</t>
        </is>
      </c>
      <c r="F119" s="4" t="inlineStr">
        <is>
          <t>0.00</t>
        </is>
      </c>
    </row>
    <row collapsed="false" customFormat="false" customHeight="false" hidden="false" ht="12.1" outlineLevel="0" r="120">
      <c r="A120" s="5" t="s">
        <f>=HYPERLINK("https://leilaoonline.net/lote/detalhe/131898", "131")</f>
      </c>
      <c r="B120" s="4" t="s">
        <f>=HYPERLINK("https://leilaoonline.net/lote/detalhe/131898", " HONDA/CG 150 TITAN KS")</f>
      </c>
      <c r="C120" s="4" t="inlineStr">
        <is>
          <t>Vendido</t>
        </is>
      </c>
      <c r="D120" s="4" t="inlineStr">
        <is>
          <t>1</t>
        </is>
      </c>
      <c r="E120" s="5" t="inlineStr">
        <is>
          <t>1.450,00</t>
        </is>
      </c>
      <c r="F120" s="4" t="inlineStr">
        <is>
          <t>0.00</t>
        </is>
      </c>
    </row>
    <row collapsed="false" customFormat="false" customHeight="false" hidden="false" ht="12.1" outlineLevel="0" r="121">
      <c r="A121" s="5" t="s">
        <f>=HYPERLINK("https://leilaoonline.net/lote/detalhe/131912", "132")</f>
      </c>
      <c r="B121" s="4" t="s">
        <f>=HYPERLINK("https://leilaoonline.net/lote/detalhe/131912", " HONDA/CG 125 TITAN KSE")</f>
      </c>
      <c r="C121" s="4" t="inlineStr">
        <is>
          <t>Vendido</t>
        </is>
      </c>
      <c r="D121" s="4" t="inlineStr">
        <is>
          <t>1</t>
        </is>
      </c>
      <c r="E121" s="5" t="inlineStr">
        <is>
          <t>820,00</t>
        </is>
      </c>
      <c r="F121" s="4" t="inlineStr">
        <is>
          <t>0.00</t>
        </is>
      </c>
    </row>
    <row collapsed="false" customFormat="false" customHeight="false" hidden="false" ht="12.1" outlineLevel="0" r="122">
      <c r="A122" s="5" t="s">
        <f>=HYPERLINK("https://leilaoonline.net/lote/detalhe/131897", "133")</f>
      </c>
      <c r="B122" s="4" t="s">
        <f>=HYPERLINK("https://leilaoonline.net/lote/detalhe/131897", " SUNDOWN/HUNTER 125 SE")</f>
      </c>
      <c r="C122" s="4" t="inlineStr">
        <is>
          <t>Vendido</t>
        </is>
      </c>
      <c r="D122" s="4" t="inlineStr">
        <is>
          <t>1</t>
        </is>
      </c>
      <c r="E122" s="5" t="inlineStr">
        <is>
          <t>195,00</t>
        </is>
      </c>
      <c r="F122" s="4" t="inlineStr">
        <is>
          <t>0.00</t>
        </is>
      </c>
    </row>
    <row collapsed="false" customFormat="false" customHeight="false" hidden="false" ht="12.1" outlineLevel="0" r="123">
      <c r="A123" s="5" t="s">
        <f>=HYPERLINK("https://leilaoonline.net/lote/detalhe/131861", "134")</f>
      </c>
      <c r="B123" s="4" t="s">
        <f>=HYPERLINK("https://leilaoonline.net/lote/detalhe/131861", " HONDA/CG 125 TITAN")</f>
      </c>
      <c r="C123" s="4" t="inlineStr">
        <is>
          <t>Vendido</t>
        </is>
      </c>
      <c r="D123" s="4" t="inlineStr">
        <is>
          <t>1</t>
        </is>
      </c>
      <c r="E123" s="5" t="inlineStr">
        <is>
          <t>370,00</t>
        </is>
      </c>
      <c r="F123" s="4" t="inlineStr">
        <is>
          <t>0.00</t>
        </is>
      </c>
    </row>
    <row collapsed="false" customFormat="false" customHeight="false" hidden="false" ht="12.1" outlineLevel="0" r="124">
      <c r="A124" s="5" t="s">
        <f>=HYPERLINK("https://leilaoonline.net/lote/detalhe/131750", "135")</f>
      </c>
      <c r="B124" s="4" t="s">
        <f>=HYPERLINK("https://leilaoonline.net/lote/detalhe/131750", " SUNDOWN/MAX 125 SE")</f>
      </c>
      <c r="C124" s="4" t="inlineStr">
        <is>
          <t>Vendido</t>
        </is>
      </c>
      <c r="D124" s="4" t="inlineStr">
        <is>
          <t>1</t>
        </is>
      </c>
      <c r="E124" s="5" t="inlineStr">
        <is>
          <t>105,00</t>
        </is>
      </c>
      <c r="F124" s="4" t="inlineStr">
        <is>
          <t>0.00</t>
        </is>
      </c>
    </row>
    <row collapsed="false" customFormat="false" customHeight="false" hidden="false" ht="12.1" outlineLevel="0" r="125">
      <c r="A125" s="5" t="s">
        <f>=HYPERLINK("https://leilaoonline.net/lote/detalhe/131823", "136")</f>
      </c>
      <c r="B125" s="4" t="s">
        <f>=HYPERLINK("https://leilaoonline.net/lote/detalhe/131823", " HONDA/CG 125")</f>
      </c>
      <c r="C125" s="4" t="inlineStr">
        <is>
          <t>Vendido</t>
        </is>
      </c>
      <c r="D125" s="4" t="inlineStr">
        <is>
          <t>1</t>
        </is>
      </c>
      <c r="E125" s="5" t="inlineStr">
        <is>
          <t>50,00</t>
        </is>
      </c>
      <c r="F125" s="4" t="inlineStr">
        <is>
          <t>0.00</t>
        </is>
      </c>
    </row>
    <row collapsed="false" customFormat="false" customHeight="false" hidden="false" ht="12.1" outlineLevel="0" r="126">
      <c r="A126" s="5" t="s">
        <f>=HYPERLINK("https://leilaoonline.net/lote/detalhe/131693", "137")</f>
      </c>
      <c r="B126" s="4" t="s">
        <f>=HYPERLINK("https://leilaoonline.net/lote/detalhe/131693", " YAMAHA/YBR 125E")</f>
      </c>
      <c r="C126" s="4" t="inlineStr">
        <is>
          <t>Vendido</t>
        </is>
      </c>
      <c r="D126" s="4" t="inlineStr">
        <is>
          <t>1</t>
        </is>
      </c>
      <c r="E126" s="5" t="inlineStr">
        <is>
          <t>100,00</t>
        </is>
      </c>
      <c r="F126" s="4" t="inlineStr">
        <is>
          <t>0.00</t>
        </is>
      </c>
    </row>
    <row collapsed="false" customFormat="false" customHeight="false" hidden="false" ht="12.1" outlineLevel="0" r="127">
      <c r="A127" s="5" t="s">
        <f>=HYPERLINK("https://leilaoonline.net/lote/detalhe/131691", "138")</f>
      </c>
      <c r="B127" s="4" t="s">
        <f>=HYPERLINK("https://leilaoonline.net/lote/detalhe/131691", " YAMAHA/YBR125E")</f>
      </c>
      <c r="C127" s="4" t="inlineStr">
        <is>
          <t>Vendido</t>
        </is>
      </c>
      <c r="D127" s="4" t="inlineStr">
        <is>
          <t>1</t>
        </is>
      </c>
      <c r="E127" s="5" t="inlineStr">
        <is>
          <t>480,00</t>
        </is>
      </c>
      <c r="F127" s="4" t="inlineStr">
        <is>
          <t>0.00</t>
        </is>
      </c>
    </row>
    <row collapsed="false" customFormat="false" customHeight="false" hidden="false" ht="12.1" outlineLevel="0" r="128">
      <c r="A128" s="5" t="s">
        <f>=HYPERLINK("https://leilaoonline.net/lote/detalhe/131895", "139")</f>
      </c>
      <c r="B128" s="4" t="s">
        <f>=HYPERLINK("https://leilaoonline.net/lote/detalhe/131895", " HONDA/CG 125 TITAN KS")</f>
      </c>
      <c r="C128" s="4" t="inlineStr">
        <is>
          <t>Vendido</t>
        </is>
      </c>
      <c r="D128" s="4" t="inlineStr">
        <is>
          <t>1</t>
        </is>
      </c>
      <c r="E128" s="5" t="inlineStr">
        <is>
          <t>770,00</t>
        </is>
      </c>
      <c r="F128" s="4" t="inlineStr">
        <is>
          <t>0.00</t>
        </is>
      </c>
    </row>
    <row collapsed="false" customFormat="false" customHeight="false" hidden="false" ht="12.1" outlineLevel="0" r="129">
      <c r="A129" s="5" t="s">
        <f>=HYPERLINK("https://leilaoonline.net/lote/detalhe/131896", "140")</f>
      </c>
      <c r="B129" s="4" t="s">
        <f>=HYPERLINK("https://leilaoonline.net/lote/detalhe/131896", " YAMAHA/YBR 125K")</f>
      </c>
      <c r="C129" s="4" t="inlineStr">
        <is>
          <t>Vendido</t>
        </is>
      </c>
      <c r="D129" s="4" t="inlineStr">
        <is>
          <t>1</t>
        </is>
      </c>
      <c r="E129" s="5" t="inlineStr">
        <is>
          <t>800,00</t>
        </is>
      </c>
      <c r="F129" s="4" t="inlineStr">
        <is>
          <t>0.00</t>
        </is>
      </c>
    </row>
    <row collapsed="false" customFormat="false" customHeight="false" hidden="false" ht="12.1" outlineLevel="0" r="130">
      <c r="A130" s="5" t="s">
        <f>=HYPERLINK("https://leilaoonline.net/lote/detalhe/131955", "141")</f>
      </c>
      <c r="B130" s="4" t="s">
        <f>=HYPERLINK("https://leilaoonline.net/lote/detalhe/131955", " YAMAHA/YBR 125")</f>
      </c>
      <c r="C130" s="4" t="inlineStr">
        <is>
          <t>Vendido</t>
        </is>
      </c>
      <c r="D130" s="4" t="inlineStr">
        <is>
          <t>1</t>
        </is>
      </c>
      <c r="E130" s="5" t="inlineStr">
        <is>
          <t>100,00</t>
        </is>
      </c>
      <c r="F130" s="4" t="inlineStr">
        <is>
          <t>0.00</t>
        </is>
      </c>
    </row>
    <row collapsed="false" customFormat="false" customHeight="false" hidden="false" ht="12.1" outlineLevel="0" r="131">
      <c r="A131" s="5" t="s">
        <f>=HYPERLINK("https://leilaoonline.net/lote/detalhe/131959", "142")</f>
      </c>
      <c r="B131" s="4" t="s">
        <f>=HYPERLINK("https://leilaoonline.net/lote/detalhe/131959", " HONDA/CG 125 TITAN KS")</f>
      </c>
      <c r="C131" s="4" t="inlineStr">
        <is>
          <t>Vendido</t>
        </is>
      </c>
      <c r="D131" s="4" t="inlineStr">
        <is>
          <t>1</t>
        </is>
      </c>
      <c r="E131" s="5" t="inlineStr">
        <is>
          <t>250,00</t>
        </is>
      </c>
      <c r="F131" s="4" t="inlineStr">
        <is>
          <t>0.00</t>
        </is>
      </c>
    </row>
    <row collapsed="false" customFormat="false" customHeight="false" hidden="false" ht="12.1" outlineLevel="0" r="132">
      <c r="A132" s="5" t="s">
        <f>=HYPERLINK("https://leilaoonline.net/lote/detalhe/131825", "143")</f>
      </c>
      <c r="B132" s="4" t="s">
        <f>=HYPERLINK("https://leilaoonline.net/lote/detalhe/131825", " HONDA/CG")</f>
      </c>
      <c r="C132" s="4" t="inlineStr">
        <is>
          <t>Vendido</t>
        </is>
      </c>
      <c r="D132" s="4" t="inlineStr">
        <is>
          <t>1</t>
        </is>
      </c>
      <c r="E132" s="5" t="inlineStr">
        <is>
          <t>50,00</t>
        </is>
      </c>
      <c r="F132" s="4" t="inlineStr">
        <is>
          <t>0.00</t>
        </is>
      </c>
    </row>
    <row collapsed="false" customFormat="false" customHeight="false" hidden="false" ht="12.1" outlineLevel="0" r="133">
      <c r="A133" s="5" t="s">
        <f>=HYPERLINK("https://leilaoonline.net/lote/detalhe/131966", "144")</f>
      </c>
      <c r="B133" s="4" t="s">
        <f>=HYPERLINK("https://leilaoonline.net/lote/detalhe/131966", " SUZUKI/SUZUKI EN125 YES")</f>
      </c>
      <c r="C133" s="4" t="inlineStr">
        <is>
          <t>Vendido</t>
        </is>
      </c>
      <c r="D133" s="4" t="inlineStr">
        <is>
          <t>1</t>
        </is>
      </c>
      <c r="E133" s="5" t="inlineStr">
        <is>
          <t>355,00</t>
        </is>
      </c>
      <c r="F133" s="4" t="inlineStr">
        <is>
          <t>0.00</t>
        </is>
      </c>
    </row>
    <row collapsed="false" customFormat="false" customHeight="false" hidden="false" ht="12.1" outlineLevel="0" r="134">
      <c r="A134" s="5" t="s">
        <f>=HYPERLINK("https://leilaoonline.net/lote/detalhe/131743", "145")</f>
      </c>
      <c r="B134" s="4" t="s">
        <f>=HYPERLINK("https://leilaoonline.net/lote/detalhe/131743", " YAMAHA/YBR 125K")</f>
      </c>
      <c r="C134" s="4" t="inlineStr">
        <is>
          <t>Vendido</t>
        </is>
      </c>
      <c r="D134" s="4" t="inlineStr">
        <is>
          <t>1</t>
        </is>
      </c>
      <c r="E134" s="5" t="inlineStr">
        <is>
          <t>305,00</t>
        </is>
      </c>
      <c r="F134" s="4" t="inlineStr">
        <is>
          <t>0.00</t>
        </is>
      </c>
    </row>
    <row collapsed="false" customFormat="false" customHeight="false" hidden="false" ht="12.1" outlineLevel="0" r="135">
      <c r="A135" s="5" t="s">
        <f>=HYPERLINK("https://leilaoonline.net/lote/detalhe/131745", "146")</f>
      </c>
      <c r="B135" s="4" t="s">
        <f>=HYPERLINK("https://leilaoonline.net/lote/detalhe/131745", " HONDA/CG 125 TITAN")</f>
      </c>
      <c r="C135" s="4" t="inlineStr">
        <is>
          <t>Vendido</t>
        </is>
      </c>
      <c r="D135" s="4" t="inlineStr">
        <is>
          <t>1</t>
        </is>
      </c>
      <c r="E135" s="5" t="inlineStr">
        <is>
          <t>120,00</t>
        </is>
      </c>
      <c r="F135" s="4" t="inlineStr">
        <is>
          <t>0.00</t>
        </is>
      </c>
    </row>
    <row collapsed="false" customFormat="false" customHeight="false" hidden="false" ht="12.1" outlineLevel="0" r="136">
      <c r="A136" s="5" t="s">
        <f>=HYPERLINK("https://leilaoonline.net/lote/detalhe/131746", "147")</f>
      </c>
      <c r="B136" s="4" t="s">
        <f>=HYPERLINK("https://leilaoonline.net/lote/detalhe/131746", " HONDA/HONDA CG 125")</f>
      </c>
      <c r="C136" s="4" t="inlineStr">
        <is>
          <t>Vendido</t>
        </is>
      </c>
      <c r="D136" s="4" t="inlineStr">
        <is>
          <t>1</t>
        </is>
      </c>
      <c r="E136" s="5" t="inlineStr">
        <is>
          <t>260,00</t>
        </is>
      </c>
      <c r="F136" s="4" t="inlineStr">
        <is>
          <t>0.00</t>
        </is>
      </c>
    </row>
    <row collapsed="false" customFormat="false" customHeight="false" hidden="false" ht="12.1" outlineLevel="0" r="137">
      <c r="A137" s="5" t="s">
        <f>=HYPERLINK("https://leilaoonline.net/lote/detalhe/131749", "148")</f>
      </c>
      <c r="B137" s="4" t="s">
        <f>=HYPERLINK("https://leilaoonline.net/lote/detalhe/131749", " HONDA/CG125 TITAN KS")</f>
      </c>
      <c r="C137" s="4" t="inlineStr">
        <is>
          <t>Vendido</t>
        </is>
      </c>
      <c r="D137" s="4" t="inlineStr">
        <is>
          <t>1</t>
        </is>
      </c>
      <c r="E137" s="5" t="inlineStr">
        <is>
          <t>820,00</t>
        </is>
      </c>
      <c r="F137" s="4" t="inlineStr">
        <is>
          <t>0.00</t>
        </is>
      </c>
    </row>
    <row collapsed="false" customFormat="false" customHeight="false" hidden="false" ht="12.1" outlineLevel="0" r="138">
      <c r="A138" s="5" t="s">
        <f>=HYPERLINK("https://leilaoonline.net/lote/detalhe/131703", "149")</f>
      </c>
      <c r="B138" s="4" t="s">
        <f>=HYPERLINK("https://leilaoonline.net/lote/detalhe/131703", " HONDA/CG 125 TITAN")</f>
      </c>
      <c r="C138" s="4" t="inlineStr">
        <is>
          <t>Vendido</t>
        </is>
      </c>
      <c r="D138" s="4" t="inlineStr">
        <is>
          <t>1</t>
        </is>
      </c>
      <c r="E138" s="5" t="inlineStr">
        <is>
          <t>100,00</t>
        </is>
      </c>
      <c r="F138" s="4" t="inlineStr">
        <is>
          <t>0.00</t>
        </is>
      </c>
    </row>
    <row collapsed="false" customFormat="false" customHeight="false" hidden="false" ht="12.1" outlineLevel="0" r="139">
      <c r="A139" s="5" t="s">
        <f>=HYPERLINK("https://leilaoonline.net/lote/detalhe/131827", "150")</f>
      </c>
      <c r="B139" s="4" t="s">
        <f>=HYPERLINK("https://leilaoonline.net/lote/detalhe/131827", " /MOTO")</f>
      </c>
      <c r="C139" s="4" t="inlineStr">
        <is>
          <t>Vendido</t>
        </is>
      </c>
      <c r="D139" s="4" t="inlineStr">
        <is>
          <t>1</t>
        </is>
      </c>
      <c r="E139" s="5" t="inlineStr">
        <is>
          <t>50,00</t>
        </is>
      </c>
      <c r="F139" s="4" t="inlineStr">
        <is>
          <t>0.00</t>
        </is>
      </c>
    </row>
    <row collapsed="false" customFormat="false" customHeight="false" hidden="false" ht="12.1" outlineLevel="0" r="140">
      <c r="A140" s="5" t="s">
        <f>=HYPERLINK("https://leilaoonline.net/lote/detalhe/131697", "151")</f>
      </c>
      <c r="B140" s="4" t="s">
        <f>=HYPERLINK("https://leilaoonline.net/lote/detalhe/131697", " HONDA/CG 125 TITAN KSE")</f>
      </c>
      <c r="C140" s="4" t="inlineStr">
        <is>
          <t>Vendido</t>
        </is>
      </c>
      <c r="D140" s="4" t="inlineStr">
        <is>
          <t>1</t>
        </is>
      </c>
      <c r="E140" s="5" t="inlineStr">
        <is>
          <t>250,00</t>
        </is>
      </c>
      <c r="F140" s="4" t="inlineStr">
        <is>
          <t>0.00</t>
        </is>
      </c>
    </row>
    <row collapsed="false" customFormat="false" customHeight="false" hidden="false" ht="12.1" outlineLevel="0" r="141">
      <c r="A141" s="5" t="s">
        <f>=HYPERLINK("https://leilaoonline.net/lote/detalhe/131921", "152")</f>
      </c>
      <c r="B141" s="4" t="s">
        <f>=HYPERLINK("https://leilaoonline.net/lote/detalhe/131921", " HONDA/C100 BIZ")</f>
      </c>
      <c r="C141" s="4" t="inlineStr">
        <is>
          <t>Vendido</t>
        </is>
      </c>
      <c r="D141" s="4" t="inlineStr">
        <is>
          <t>0</t>
        </is>
      </c>
      <c r="E141" s="5" t="inlineStr">
        <is>
          <t>0,00</t>
        </is>
      </c>
      <c r="F141" s="4" t="inlineStr">
        <is>
          <t>0.00</t>
        </is>
      </c>
    </row>
    <row collapsed="false" customFormat="false" customHeight="false" hidden="false" ht="12.1" outlineLevel="0" r="142">
      <c r="A142" s="5" t="s">
        <f>=HYPERLINK("https://leilaoonline.net/lote/detalhe/131835", "153")</f>
      </c>
      <c r="B142" s="4" t="s">
        <f>=HYPERLINK("https://leilaoonline.net/lote/detalhe/131835", " /MOTO")</f>
      </c>
      <c r="C142" s="4" t="inlineStr">
        <is>
          <t>Vendido</t>
        </is>
      </c>
      <c r="D142" s="4" t="inlineStr">
        <is>
          <t>1</t>
        </is>
      </c>
      <c r="E142" s="5" t="inlineStr">
        <is>
          <t>50,00</t>
        </is>
      </c>
      <c r="F142" s="4" t="inlineStr">
        <is>
          <t>0.00</t>
        </is>
      </c>
    </row>
    <row collapsed="false" customFormat="false" customHeight="false" hidden="false" ht="12.1" outlineLevel="0" r="143">
      <c r="A143" s="5" t="s">
        <f>=HYPERLINK("https://leilaoonline.net/lote/detalhe/131796", "154")</f>
      </c>
      <c r="B143" s="4" t="s">
        <f>=HYPERLINK("https://leilaoonline.net/lote/detalhe/131796", " YAMAHA/DT 180")</f>
      </c>
      <c r="C143" s="4" t="inlineStr">
        <is>
          <t>Vendido</t>
        </is>
      </c>
      <c r="D143" s="4" t="inlineStr">
        <is>
          <t>1</t>
        </is>
      </c>
      <c r="E143" s="5" t="inlineStr">
        <is>
          <t>400,00</t>
        </is>
      </c>
      <c r="F143" s="4" t="inlineStr">
        <is>
          <t>0.00</t>
        </is>
      </c>
    </row>
    <row collapsed="false" customFormat="false" customHeight="false" hidden="false" ht="12.1" outlineLevel="0" r="144">
      <c r="A144" s="5" t="s">
        <f>=HYPERLINK("https://leilaoonline.net/lote/detalhe/131838", "155")</f>
      </c>
      <c r="B144" s="4" t="s">
        <f>=HYPERLINK("https://leilaoonline.net/lote/detalhe/131838", " /MOTO")</f>
      </c>
      <c r="C144" s="4" t="inlineStr">
        <is>
          <t>Vendido</t>
        </is>
      </c>
      <c r="D144" s="4" t="inlineStr">
        <is>
          <t>1</t>
        </is>
      </c>
      <c r="E144" s="5" t="inlineStr">
        <is>
          <t>50,00</t>
        </is>
      </c>
      <c r="F144" s="4" t="inlineStr">
        <is>
          <t>0.00</t>
        </is>
      </c>
    </row>
    <row collapsed="false" customFormat="false" customHeight="false" hidden="false" ht="12.1" outlineLevel="0" r="145">
      <c r="A145" s="5" t="s">
        <f>=HYPERLINK("https://leilaoonline.net/lote/detalhe/131832", "156")</f>
      </c>
      <c r="B145" s="4" t="s">
        <f>=HYPERLINK("https://leilaoonline.net/lote/detalhe/131832", " HONDA/XL 125")</f>
      </c>
      <c r="C145" s="4" t="inlineStr">
        <is>
          <t>Vendido</t>
        </is>
      </c>
      <c r="D145" s="4" t="inlineStr">
        <is>
          <t>1</t>
        </is>
      </c>
      <c r="E145" s="5" t="inlineStr">
        <is>
          <t>50,00</t>
        </is>
      </c>
      <c r="F145" s="4" t="inlineStr">
        <is>
          <t>0.00</t>
        </is>
      </c>
    </row>
    <row collapsed="false" customFormat="false" customHeight="false" hidden="false" ht="12.1" outlineLevel="0" r="146">
      <c r="A146" s="5" t="s">
        <f>=HYPERLINK("https://leilaoonline.net/lote/detalhe/131798", "157")</f>
      </c>
      <c r="B146" s="4" t="s">
        <f>=HYPERLINK("https://leilaoonline.net/lote/detalhe/131798", " HONDA/CG 125 FAN")</f>
      </c>
      <c r="C146" s="4" t="inlineStr">
        <is>
          <t>Vendido</t>
        </is>
      </c>
      <c r="D146" s="4" t="inlineStr">
        <is>
          <t>1</t>
        </is>
      </c>
      <c r="E146" s="5" t="inlineStr">
        <is>
          <t>1.150,00</t>
        </is>
      </c>
      <c r="F146" s="4" t="inlineStr">
        <is>
          <t>0.00</t>
        </is>
      </c>
    </row>
    <row collapsed="false" customFormat="false" customHeight="false" hidden="false" ht="12.1" outlineLevel="0" r="147">
      <c r="A147" s="5" t="s">
        <f>=HYPERLINK("https://leilaoonline.net/lote/detalhe/131883", "159")</f>
      </c>
      <c r="B147" s="4" t="s">
        <f>=HYPERLINK("https://leilaoonline.net/lote/detalhe/131883", " /CG 125 CARGO")</f>
      </c>
      <c r="C147" s="4" t="inlineStr">
        <is>
          <t>Vendido</t>
        </is>
      </c>
      <c r="D147" s="4" t="inlineStr">
        <is>
          <t>1</t>
        </is>
      </c>
      <c r="E147" s="5" t="inlineStr">
        <is>
          <t>50,00</t>
        </is>
      </c>
      <c r="F147" s="4" t="inlineStr">
        <is>
          <t>0.00</t>
        </is>
      </c>
    </row>
    <row collapsed="false" customFormat="false" customHeight="false" hidden="false" ht="12.1" outlineLevel="0" r="148">
      <c r="A148" s="5" t="s">
        <f>=HYPERLINK("https://leilaoonline.net/lote/detalhe/131799", "160")</f>
      </c>
      <c r="B148" s="4" t="s">
        <f>=HYPERLINK("https://leilaoonline.net/lote/detalhe/131799", " HONDA/XR 200R")</f>
      </c>
      <c r="C148" s="4" t="inlineStr">
        <is>
          <t>Vendido</t>
        </is>
      </c>
      <c r="D148" s="4" t="inlineStr">
        <is>
          <t>1</t>
        </is>
      </c>
      <c r="E148" s="5" t="inlineStr">
        <is>
          <t>500,00</t>
        </is>
      </c>
      <c r="F148" s="4" t="inlineStr">
        <is>
          <t>0.00</t>
        </is>
      </c>
    </row>
    <row collapsed="false" customFormat="false" customHeight="false" hidden="false" ht="12.1" outlineLevel="0" r="149">
      <c r="A149" s="5" t="s">
        <f>=HYPERLINK("https://leilaoonline.net/lote/detalhe/131824", "161")</f>
      </c>
      <c r="B149" s="4" t="s">
        <f>=HYPERLINK("https://leilaoonline.net/lote/detalhe/131824", " HONDA/HONDA")</f>
      </c>
      <c r="C149" s="4" t="inlineStr">
        <is>
          <t>Vendido</t>
        </is>
      </c>
      <c r="D149" s="4" t="inlineStr">
        <is>
          <t>1</t>
        </is>
      </c>
      <c r="E149" s="5" t="inlineStr">
        <is>
          <t>50,00</t>
        </is>
      </c>
      <c r="F149" s="4" t="inlineStr">
        <is>
          <t>0.00</t>
        </is>
      </c>
    </row>
    <row collapsed="false" customFormat="false" customHeight="false" hidden="false" ht="12.1" outlineLevel="0" r="150">
      <c r="A150" s="5" t="s">
        <f>=HYPERLINK("https://leilaoonline.net/lote/detalhe/131834", "162")</f>
      </c>
      <c r="B150" s="4" t="s">
        <f>=HYPERLINK("https://leilaoonline.net/lote/detalhe/131834", " /MOTO TRILHA")</f>
      </c>
      <c r="C150" s="4" t="inlineStr">
        <is>
          <t>Vendido</t>
        </is>
      </c>
      <c r="D150" s="4" t="inlineStr">
        <is>
          <t>1</t>
        </is>
      </c>
      <c r="E150" s="5" t="inlineStr">
        <is>
          <t>50,00</t>
        </is>
      </c>
      <c r="F150" s="4" t="inlineStr">
        <is>
          <t>0.00</t>
        </is>
      </c>
    </row>
    <row collapsed="false" customFormat="false" customHeight="false" hidden="false" ht="12.1" outlineLevel="0" r="151">
      <c r="A151" s="5" t="s">
        <f>=HYPERLINK("https://leilaoonline.net/lote/detalhe/131927", "164")</f>
      </c>
      <c r="B151" s="4" t="s">
        <f>=HYPERLINK("https://leilaoonline.net/lote/detalhe/131927", " HONDA/CBX 200 STRADA")</f>
      </c>
      <c r="C151" s="4" t="inlineStr">
        <is>
          <t>Vendido</t>
        </is>
      </c>
      <c r="D151" s="4" t="inlineStr">
        <is>
          <t>1</t>
        </is>
      </c>
      <c r="E151" s="5" t="inlineStr">
        <is>
          <t>1.600,00</t>
        </is>
      </c>
      <c r="F151" s="4" t="inlineStr">
        <is>
          <t>0.00</t>
        </is>
      </c>
    </row>
    <row collapsed="false" customFormat="false" customHeight="false" hidden="false" ht="12.1" outlineLevel="0" r="152">
      <c r="A152" s="5" t="s">
        <f>=HYPERLINK("https://leilaoonline.net/lote/detalhe/131800", "165")</f>
      </c>
      <c r="B152" s="4" t="s">
        <f>=HYPERLINK("https://leilaoonline.net/lote/detalhe/131800", " HONDA/CG 125 FAN KS")</f>
      </c>
      <c r="C152" s="4" t="inlineStr">
        <is>
          <t>Vendido</t>
        </is>
      </c>
      <c r="D152" s="4" t="inlineStr">
        <is>
          <t>1</t>
        </is>
      </c>
      <c r="E152" s="5" t="inlineStr">
        <is>
          <t>1.530,00</t>
        </is>
      </c>
      <c r="F152" s="4" t="inlineStr">
        <is>
          <t>0.00</t>
        </is>
      </c>
    </row>
    <row collapsed="false" customFormat="false" customHeight="false" hidden="false" ht="12.1" outlineLevel="0" r="153">
      <c r="A153" s="5" t="s">
        <f>=HYPERLINK("https://leilaoonline.net/lote/detalhe/131871", "167")</f>
      </c>
      <c r="B153" s="4" t="s">
        <f>=HYPERLINK("https://leilaoonline.net/lote/detalhe/131871", " SUNDOWN/MAX 125 SE")</f>
      </c>
      <c r="C153" s="4" t="inlineStr">
        <is>
          <t>Vendido</t>
        </is>
      </c>
      <c r="D153" s="4" t="inlineStr">
        <is>
          <t>1</t>
        </is>
      </c>
      <c r="E153" s="5" t="inlineStr">
        <is>
          <t>50,00</t>
        </is>
      </c>
      <c r="F153" s="4" t="inlineStr">
        <is>
          <t>0.00</t>
        </is>
      </c>
    </row>
    <row collapsed="false" customFormat="false" customHeight="false" hidden="false" ht="12.1" outlineLevel="0" r="154">
      <c r="A154" s="5" t="s">
        <f>=HYPERLINK("https://leilaoonline.net/lote/detalhe/131836", "168")</f>
      </c>
      <c r="B154" s="4" t="s">
        <f>=HYPERLINK("https://leilaoonline.net/lote/detalhe/131836", " I/CTM/CTM GREEN SPORT")</f>
      </c>
      <c r="C154" s="4" t="inlineStr">
        <is>
          <t>Vendido</t>
        </is>
      </c>
      <c r="D154" s="4" t="inlineStr">
        <is>
          <t>1</t>
        </is>
      </c>
      <c r="E154" s="5" t="inlineStr">
        <is>
          <t>50,00</t>
        </is>
      </c>
      <c r="F154" s="4" t="inlineStr">
        <is>
          <t>0.00</t>
        </is>
      </c>
    </row>
    <row collapsed="false" customFormat="false" customHeight="false" hidden="false" ht="12.1" outlineLevel="0" r="155">
      <c r="A155" s="5" t="s">
        <f>=HYPERLINK("https://leilaoonline.net/lote/detalhe/131806", "169")</f>
      </c>
      <c r="B155" s="4" t="s">
        <f>=HYPERLINK("https://leilaoonline.net/lote/detalhe/131806", " HONDA/CG 150 TITAN KS")</f>
      </c>
      <c r="C155" s="4" t="inlineStr">
        <is>
          <t>Vendido</t>
        </is>
      </c>
      <c r="D155" s="4" t="inlineStr">
        <is>
          <t>1</t>
        </is>
      </c>
      <c r="E155" s="5" t="inlineStr">
        <is>
          <t>500,00</t>
        </is>
      </c>
      <c r="F155" s="4" t="inlineStr">
        <is>
          <t>0.00</t>
        </is>
      </c>
    </row>
    <row collapsed="false" customFormat="false" customHeight="false" hidden="false" ht="12.1" outlineLevel="0" r="156">
      <c r="A156" s="5" t="s">
        <f>=HYPERLINK("https://leilaoonline.net/lote/detalhe/131811", "170")</f>
      </c>
      <c r="B156" s="4" t="s">
        <f>=HYPERLINK("https://leilaoonline.net/lote/detalhe/131811", " HONDA/CG 125 FAN KS")</f>
      </c>
      <c r="C156" s="4" t="inlineStr">
        <is>
          <t>Vendido</t>
        </is>
      </c>
      <c r="D156" s="4" t="inlineStr">
        <is>
          <t>1</t>
        </is>
      </c>
      <c r="E156" s="5" t="inlineStr">
        <is>
          <t>1.150,00</t>
        </is>
      </c>
      <c r="F156" s="4" t="inlineStr">
        <is>
          <t>0.00</t>
        </is>
      </c>
    </row>
    <row collapsed="false" customFormat="false" customHeight="false" hidden="false" ht="12.1" outlineLevel="0" r="157">
      <c r="A157" s="5" t="s">
        <f>=HYPERLINK("https://leilaoonline.net/lote/detalhe/131890", "171")</f>
      </c>
      <c r="B157" s="4" t="s">
        <f>=HYPERLINK("https://leilaoonline.net/lote/detalhe/131890", " YAMAHA/DT 180")</f>
      </c>
      <c r="C157" s="4" t="inlineStr">
        <is>
          <t>Vendido</t>
        </is>
      </c>
      <c r="D157" s="4" t="inlineStr">
        <is>
          <t>1</t>
        </is>
      </c>
      <c r="E157" s="5" t="inlineStr">
        <is>
          <t>100,00</t>
        </is>
      </c>
      <c r="F157" s="4" t="inlineStr">
        <is>
          <t>0.00</t>
        </is>
      </c>
    </row>
    <row collapsed="false" customFormat="false" customHeight="false" hidden="false" ht="12.1" outlineLevel="0" r="158">
      <c r="A158" s="5" t="s">
        <f>=HYPERLINK("https://leilaoonline.net/lote/detalhe/131839", "172")</f>
      </c>
      <c r="B158" s="4" t="s">
        <f>=HYPERLINK("https://leilaoonline.net/lote/detalhe/131839", " HONDA/HONDA 125")</f>
      </c>
      <c r="C158" s="4" t="inlineStr">
        <is>
          <t>Vendido</t>
        </is>
      </c>
      <c r="D158" s="4" t="inlineStr">
        <is>
          <t>1</t>
        </is>
      </c>
      <c r="E158" s="5" t="inlineStr">
        <is>
          <t>50,00</t>
        </is>
      </c>
      <c r="F158" s="4" t="inlineStr">
        <is>
          <t>0.00</t>
        </is>
      </c>
    </row>
    <row collapsed="false" customFormat="false" customHeight="false" hidden="false" ht="12.1" outlineLevel="0" r="159">
      <c r="A159" s="5" t="s">
        <f>=HYPERLINK("https://leilaoonline.net/lote/detalhe/131920", "173")</f>
      </c>
      <c r="B159" s="4" t="s">
        <f>=HYPERLINK("https://leilaoonline.net/lote/detalhe/131920", " HONDA/CG 150 TITAN MIX KS")</f>
      </c>
      <c r="C159" s="4" t="inlineStr">
        <is>
          <t>Vendido</t>
        </is>
      </c>
      <c r="D159" s="4" t="inlineStr">
        <is>
          <t>0</t>
        </is>
      </c>
      <c r="E159" s="5" t="inlineStr">
        <is>
          <t>0,00</t>
        </is>
      </c>
      <c r="F159" s="4" t="inlineStr">
        <is>
          <t>0.00</t>
        </is>
      </c>
    </row>
    <row collapsed="false" customFormat="false" customHeight="false" hidden="false" ht="12.1" outlineLevel="0" r="160">
      <c r="A160" s="5" t="s">
        <f>=HYPERLINK("https://leilaoonline.net/lote/detalhe/131881", "174")</f>
      </c>
      <c r="B160" s="4" t="s">
        <f>=HYPERLINK("https://leilaoonline.net/lote/detalhe/131881", " YAMAHA/DT 200")</f>
      </c>
      <c r="C160" s="4" t="inlineStr">
        <is>
          <t>Vendido</t>
        </is>
      </c>
      <c r="D160" s="4" t="inlineStr">
        <is>
          <t>1</t>
        </is>
      </c>
      <c r="E160" s="5" t="inlineStr">
        <is>
          <t>950,00</t>
        </is>
      </c>
      <c r="F160" s="4" t="inlineStr">
        <is>
          <t>0.00</t>
        </is>
      </c>
    </row>
    <row collapsed="false" customFormat="false" customHeight="false" hidden="false" ht="12.1" outlineLevel="0" r="161">
      <c r="A161" s="5" t="s">
        <f>=HYPERLINK("https://leilaoonline.net/lote/detalhe/131888", "175")</f>
      </c>
      <c r="B161" s="4" t="s">
        <f>=HYPERLINK("https://leilaoonline.net/lote/detalhe/131888", " HONDA/CG 125 FAN KS")</f>
      </c>
      <c r="C161" s="4" t="inlineStr">
        <is>
          <t>Vendido</t>
        </is>
      </c>
      <c r="D161" s="4" t="inlineStr">
        <is>
          <t>1</t>
        </is>
      </c>
      <c r="E161" s="5" t="inlineStr">
        <is>
          <t>1.600,00</t>
        </is>
      </c>
      <c r="F161" s="4" t="inlineStr">
        <is>
          <t>0.00</t>
        </is>
      </c>
    </row>
    <row collapsed="false" customFormat="false" customHeight="false" hidden="false" ht="12.1" outlineLevel="0" r="162">
      <c r="A162" s="5" t="s">
        <f>=HYPERLINK("https://leilaoonline.net/lote/detalhe/131833", "176")</f>
      </c>
      <c r="B162" s="4" t="s">
        <f>=HYPERLINK("https://leilaoonline.net/lote/detalhe/131833", " /MOTO")</f>
      </c>
      <c r="C162" s="4" t="inlineStr">
        <is>
          <t>Vendido</t>
        </is>
      </c>
      <c r="D162" s="4" t="inlineStr">
        <is>
          <t>1</t>
        </is>
      </c>
      <c r="E162" s="5" t="inlineStr">
        <is>
          <t>50,00</t>
        </is>
      </c>
      <c r="F162" s="4" t="inlineStr">
        <is>
          <t>0.00</t>
        </is>
      </c>
    </row>
    <row collapsed="false" customFormat="false" customHeight="false" hidden="false" ht="12.1" outlineLevel="0" r="163">
      <c r="A163" s="5" t="s">
        <f>=HYPERLINK("https://leilaoonline.net/lote/detalhe/131916", "177")</f>
      </c>
      <c r="B163" s="4" t="s">
        <f>=HYPERLINK("https://leilaoonline.net/lote/detalhe/131916", " HONDA/CG 125 FAN KS")</f>
      </c>
      <c r="C163" s="4" t="inlineStr">
        <is>
          <t>Vendido</t>
        </is>
      </c>
      <c r="D163" s="4" t="inlineStr">
        <is>
          <t>1</t>
        </is>
      </c>
      <c r="E163" s="5" t="inlineStr">
        <is>
          <t>2.600,00</t>
        </is>
      </c>
      <c r="F163" s="4" t="inlineStr">
        <is>
          <t>0.00</t>
        </is>
      </c>
    </row>
    <row collapsed="false" customFormat="false" customHeight="false" hidden="false" ht="12.1" outlineLevel="0" r="164">
      <c r="A164" s="5" t="s">
        <f>=HYPERLINK("https://leilaoonline.net/lote/detalhe/131969", "178")</f>
      </c>
      <c r="B164" s="4" t="s">
        <f>=HYPERLINK("https://leilaoonline.net/lote/detalhe/131969", " /MOTO")</f>
      </c>
      <c r="C164" s="4" t="inlineStr">
        <is>
          <t>Vendido</t>
        </is>
      </c>
      <c r="D164" s="4" t="inlineStr">
        <is>
          <t>1</t>
        </is>
      </c>
      <c r="E164" s="5" t="inlineStr">
        <is>
          <t>50,00</t>
        </is>
      </c>
      <c r="F164" s="4" t="inlineStr">
        <is>
          <t>0.00</t>
        </is>
      </c>
    </row>
    <row collapsed="false" customFormat="false" customHeight="false" hidden="false" ht="12.1" outlineLevel="0" r="165">
      <c r="A165" s="5" t="s">
        <f>=HYPERLINK("https://leilaoonline.net/lote/detalhe/131837", "179")</f>
      </c>
      <c r="B165" s="4" t="s">
        <f>=HYPERLINK("https://leilaoonline.net/lote/detalhe/131837", " /MOTO")</f>
      </c>
      <c r="C165" s="4" t="inlineStr">
        <is>
          <t>Vendido</t>
        </is>
      </c>
      <c r="D165" s="4" t="inlineStr">
        <is>
          <t>1</t>
        </is>
      </c>
      <c r="E165" s="5" t="inlineStr">
        <is>
          <t>50,00</t>
        </is>
      </c>
      <c r="F165" s="4" t="inlineStr">
        <is>
          <t>0.00</t>
        </is>
      </c>
    </row>
    <row collapsed="false" customFormat="false" customHeight="false" hidden="false" ht="12.1" outlineLevel="0" r="166">
      <c r="A166" s="5" t="s">
        <f>=HYPERLINK("https://leilaoonline.net/lote/detalhe/131914", "180")</f>
      </c>
      <c r="B166" s="4" t="s">
        <f>=HYPERLINK("https://leilaoonline.net/lote/detalhe/131914", " HONDA/BIZ 125 ES")</f>
      </c>
      <c r="C166" s="4" t="inlineStr">
        <is>
          <t>Vendido</t>
        </is>
      </c>
      <c r="D166" s="4" t="inlineStr">
        <is>
          <t>1</t>
        </is>
      </c>
      <c r="E166" s="5" t="inlineStr">
        <is>
          <t>3.900,00</t>
        </is>
      </c>
      <c r="F166" s="4" t="inlineStr">
        <is>
          <t>0.00</t>
        </is>
      </c>
    </row>
    <row collapsed="false" customFormat="false" customHeight="false" hidden="false" ht="12.1" outlineLevel="0" r="167">
      <c r="A167" s="5" t="s">
        <f>=HYPERLINK("https://leilaoonline.net/lote/detalhe/131918", "181")</f>
      </c>
      <c r="B167" s="4" t="s">
        <f>=HYPERLINK("https://leilaoonline.net/lote/detalhe/131918", " JTA/SUZUKI/EN125 YES")</f>
      </c>
      <c r="C167" s="4" t="inlineStr">
        <is>
          <t>Vendido</t>
        </is>
      </c>
      <c r="D167" s="4" t="inlineStr">
        <is>
          <t>1</t>
        </is>
      </c>
      <c r="E167" s="5" t="inlineStr">
        <is>
          <t>2.200,00</t>
        </is>
      </c>
      <c r="F167" s="4" t="inlineStr">
        <is>
          <t>0.00</t>
        </is>
      </c>
    </row>
    <row collapsed="false" customFormat="false" customHeight="false" hidden="false" ht="12.1" outlineLevel="0" r="168">
      <c r="A168" s="5" t="s">
        <f>=HYPERLINK("https://leilaoonline.net/lote/detalhe/131840", "182")</f>
      </c>
      <c r="B168" s="4" t="s">
        <f>=HYPERLINK("https://leilaoonline.net/lote/detalhe/131840", " /MOTO")</f>
      </c>
      <c r="C168" s="4" t="inlineStr">
        <is>
          <t>Vendido</t>
        </is>
      </c>
      <c r="D168" s="4" t="inlineStr">
        <is>
          <t>1</t>
        </is>
      </c>
      <c r="E168" s="5" t="inlineStr">
        <is>
          <t>50,00</t>
        </is>
      </c>
      <c r="F168" s="4" t="inlineStr">
        <is>
          <t>0.00</t>
        </is>
      </c>
    </row>
    <row collapsed="false" customFormat="false" customHeight="false" hidden="false" ht="12.1" outlineLevel="0" r="169">
      <c r="A169" s="5" t="s">
        <f>=HYPERLINK("https://leilaoonline.net/lote/detalhe/131960", "183")</f>
      </c>
      <c r="B169" s="4" t="s">
        <f>=HYPERLINK("https://leilaoonline.net/lote/detalhe/131960", " /MOTO")</f>
      </c>
      <c r="C169" s="4" t="inlineStr">
        <is>
          <t>Vendido</t>
        </is>
      </c>
      <c r="D169" s="4" t="inlineStr">
        <is>
          <t>1</t>
        </is>
      </c>
      <c r="E169" s="5" t="inlineStr">
        <is>
          <t>50,00</t>
        </is>
      </c>
      <c r="F169" s="4" t="inlineStr">
        <is>
          <t>0.00</t>
        </is>
      </c>
    </row>
    <row collapsed="false" customFormat="false" customHeight="false" hidden="false" ht="12.1" outlineLevel="0" r="170">
      <c r="A170" s="5" t="s">
        <f>=HYPERLINK("https://leilaoonline.net/lote/detalhe/131844", "184")</f>
      </c>
      <c r="B170" s="4" t="s">
        <f>=HYPERLINK("https://leilaoonline.net/lote/detalhe/131844", " YAMAHA/YBR125 E")</f>
      </c>
      <c r="C170" s="4" t="inlineStr">
        <is>
          <t>Vendido</t>
        </is>
      </c>
      <c r="D170" s="4" t="inlineStr">
        <is>
          <t>1</t>
        </is>
      </c>
      <c r="E170" s="5" t="inlineStr">
        <is>
          <t>1.000,00</t>
        </is>
      </c>
      <c r="F170" s="4" t="inlineStr">
        <is>
          <t>0.00</t>
        </is>
      </c>
    </row>
    <row collapsed="false" customFormat="false" customHeight="false" hidden="false" ht="12.1" outlineLevel="0" r="171">
      <c r="A171" s="5" t="s">
        <f>=HYPERLINK("https://leilaoonline.net/lote/detalhe/131783", "185")</f>
      </c>
      <c r="B171" s="4" t="s">
        <f>=HYPERLINK("https://leilaoonline.net/lote/detalhe/131783", " HONDA/CG 125 FAN")</f>
      </c>
      <c r="C171" s="4" t="inlineStr">
        <is>
          <t>Vendido</t>
        </is>
      </c>
      <c r="D171" s="4" t="inlineStr">
        <is>
          <t>1</t>
        </is>
      </c>
      <c r="E171" s="5" t="inlineStr">
        <is>
          <t>2.800,00</t>
        </is>
      </c>
      <c r="F171" s="4" t="inlineStr">
        <is>
          <t>0.00</t>
        </is>
      </c>
    </row>
    <row collapsed="false" customFormat="false" customHeight="false" hidden="false" ht="12.1" outlineLevel="0" r="172">
      <c r="A172" s="5" t="s">
        <f>=HYPERLINK("https://leilaoonline.net/lote/detalhe/131872", "186")</f>
      </c>
      <c r="B172" s="4" t="s">
        <f>=HYPERLINK("https://leilaoonline.net/lote/detalhe/131872", " YAMAHA/FAZER YS250")</f>
      </c>
      <c r="C172" s="4" t="inlineStr">
        <is>
          <t>Vendido</t>
        </is>
      </c>
      <c r="D172" s="4" t="inlineStr">
        <is>
          <t>1</t>
        </is>
      </c>
      <c r="E172" s="5" t="inlineStr">
        <is>
          <t>4.300,00</t>
        </is>
      </c>
      <c r="F172" s="4" t="inlineStr">
        <is>
          <t>0.00</t>
        </is>
      </c>
    </row>
    <row collapsed="false" customFormat="false" customHeight="false" hidden="false" ht="12.1" outlineLevel="0" r="173">
      <c r="A173" s="5" t="s">
        <f>=HYPERLINK("https://leilaoonline.net/lote/detalhe/131779", "187")</f>
      </c>
      <c r="B173" s="4" t="s">
        <f>=HYPERLINK("https://leilaoonline.net/lote/detalhe/131779", " HONDA/C100 BIZ")</f>
      </c>
      <c r="C173" s="4" t="inlineStr">
        <is>
          <t>Vendido</t>
        </is>
      </c>
      <c r="D173" s="4" t="inlineStr">
        <is>
          <t>1</t>
        </is>
      </c>
      <c r="E173" s="5" t="inlineStr">
        <is>
          <t>1.900,00</t>
        </is>
      </c>
      <c r="F173" s="4" t="inlineStr">
        <is>
          <t>0.00</t>
        </is>
      </c>
    </row>
    <row collapsed="false" customFormat="false" customHeight="false" hidden="false" ht="12.1" outlineLevel="0" r="174">
      <c r="A174" s="5" t="s">
        <f>=HYPERLINK("https://leilaoonline.net/lote/detalhe/131778", "188")</f>
      </c>
      <c r="B174" s="4" t="s">
        <f>=HYPERLINK("https://leilaoonline.net/lote/detalhe/131778", " DAFRA/KANSAS 150")</f>
      </c>
      <c r="C174" s="4" t="inlineStr">
        <is>
          <t>Vendido</t>
        </is>
      </c>
      <c r="D174" s="4" t="inlineStr">
        <is>
          <t>1</t>
        </is>
      </c>
      <c r="E174" s="5" t="inlineStr">
        <is>
          <t>2.200,00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=HYPERLINK("https://leilaoonline.net/lote/detalhe/131773", "189")</f>
      </c>
      <c r="B175" s="4" t="s">
        <f>=HYPERLINK("https://leilaoonline.net/lote/detalhe/131773", " HONDA/CB 300R")</f>
      </c>
      <c r="C175" s="4" t="inlineStr">
        <is>
          <t>Vendido</t>
        </is>
      </c>
      <c r="D175" s="4" t="inlineStr">
        <is>
          <t>1</t>
        </is>
      </c>
      <c r="E175" s="5" t="inlineStr">
        <is>
          <t>5.700,00</t>
        </is>
      </c>
      <c r="F175" s="4" t="inlineStr">
        <is>
          <t>0.00</t>
        </is>
      </c>
    </row>
    <row collapsed="false" customFormat="false" customHeight="false" hidden="false" ht="12.1" outlineLevel="0" r="176">
      <c r="A176" s="5" t="s">
        <f>=HYPERLINK("https://leilaoonline.net/lote/detalhe/131784", "190")</f>
      </c>
      <c r="B176" s="4" t="s">
        <f>=HYPERLINK("https://leilaoonline.net/lote/detalhe/131784", " HONDA/CG 150 FAN ESI")</f>
      </c>
      <c r="C176" s="4" t="inlineStr">
        <is>
          <t>Vendido</t>
        </is>
      </c>
      <c r="D176" s="4" t="inlineStr">
        <is>
          <t>1</t>
        </is>
      </c>
      <c r="E176" s="5" t="inlineStr">
        <is>
          <t>4.400,00</t>
        </is>
      </c>
      <c r="F176" s="4" t="inlineStr">
        <is>
          <t>0.00</t>
        </is>
      </c>
    </row>
    <row collapsed="false" customFormat="false" customHeight="false" hidden="false" ht="12.1" outlineLevel="0" r="177">
      <c r="A177" s="5" t="s">
        <f>=HYPERLINK("https://leilaoonline.net/lote/detalhe/131857", "191")</f>
      </c>
      <c r="B177" s="4" t="s">
        <f>=HYPERLINK("https://leilaoonline.net/lote/detalhe/131857", " SUZUKI/INTRUDER 125")</f>
      </c>
      <c r="C177" s="4" t="inlineStr">
        <is>
          <t>Vendido</t>
        </is>
      </c>
      <c r="D177" s="4" t="inlineStr">
        <is>
          <t>1</t>
        </is>
      </c>
      <c r="E177" s="5" t="inlineStr">
        <is>
          <t>2.900,00</t>
        </is>
      </c>
      <c r="F177" s="4" t="inlineStr">
        <is>
          <t>0.00</t>
        </is>
      </c>
    </row>
    <row collapsed="false" customFormat="false" customHeight="false" hidden="false" ht="12.1" outlineLevel="0" r="178">
      <c r="A178" s="5" t="s">
        <f>=HYPERLINK("https://leilaoonline.net/lote/detalhe/131868", "193")</f>
      </c>
      <c r="B178" s="4" t="s">
        <f>=HYPERLINK("https://leilaoonline.net/lote/detalhe/131868", " HONDA/CG")</f>
      </c>
      <c r="C178" s="4" t="inlineStr">
        <is>
          <t>Vendido</t>
        </is>
      </c>
      <c r="D178" s="4" t="inlineStr">
        <is>
          <t>1</t>
        </is>
      </c>
      <c r="E178" s="5" t="inlineStr">
        <is>
          <t>50,00</t>
        </is>
      </c>
      <c r="F178" s="4" t="inlineStr">
        <is>
          <t>0.00</t>
        </is>
      </c>
    </row>
    <row collapsed="false" customFormat="false" customHeight="false" hidden="false" ht="12.1" outlineLevel="0" r="179">
      <c r="A179" s="5" t="s">
        <f>=HYPERLINK("https://leilaoonline.net/lote/detalhe/131830", "194")</f>
      </c>
      <c r="B179" s="4" t="s">
        <f>=HYPERLINK("https://leilaoonline.net/lote/detalhe/131830", " HONDA/CG 125 TITAN KS")</f>
      </c>
      <c r="C179" s="4" t="inlineStr">
        <is>
          <t>Vendido</t>
        </is>
      </c>
      <c r="D179" s="4" t="inlineStr">
        <is>
          <t>1</t>
        </is>
      </c>
      <c r="E179" s="5" t="inlineStr">
        <is>
          <t>1.150,00</t>
        </is>
      </c>
      <c r="F179" s="4" t="inlineStr">
        <is>
          <t>0.00</t>
        </is>
      </c>
    </row>
    <row collapsed="false" customFormat="false" customHeight="false" hidden="false" ht="12.1" outlineLevel="0" r="180">
      <c r="A180" s="5" t="s">
        <f>=HYPERLINK("https://leilaoonline.net/lote/detalhe/131828", "195")</f>
      </c>
      <c r="B180" s="4" t="s">
        <f>=HYPERLINK("https://leilaoonline.net/lote/detalhe/131828", " HONDA/CG 125 FAN")</f>
      </c>
      <c r="C180" s="4" t="inlineStr">
        <is>
          <t>Vendido</t>
        </is>
      </c>
      <c r="D180" s="4" t="inlineStr">
        <is>
          <t>1</t>
        </is>
      </c>
      <c r="E180" s="5" t="inlineStr">
        <is>
          <t>1.250,00</t>
        </is>
      </c>
      <c r="F180" s="4" t="inlineStr">
        <is>
          <t>0.00</t>
        </is>
      </c>
    </row>
    <row collapsed="false" customFormat="false" customHeight="false" hidden="false" ht="12.1" outlineLevel="0" r="181">
      <c r="A181" s="5" t="s">
        <f>=HYPERLINK("https://leilaoonline.net/lote/detalhe/131878", "196")</f>
      </c>
      <c r="B181" s="4" t="s">
        <f>=HYPERLINK("https://leilaoonline.net/lote/detalhe/131878", " YAMAHA/YBR 125K")</f>
      </c>
      <c r="C181" s="4" t="inlineStr">
        <is>
          <t>Vendido</t>
        </is>
      </c>
      <c r="D181" s="4" t="inlineStr">
        <is>
          <t>1</t>
        </is>
      </c>
      <c r="E181" s="5" t="inlineStr">
        <is>
          <t>2.350,00</t>
        </is>
      </c>
      <c r="F181" s="4" t="inlineStr">
        <is>
          <t>0.00</t>
        </is>
      </c>
    </row>
    <row collapsed="false" customFormat="false" customHeight="false" hidden="false" ht="12.1" outlineLevel="0" r="182">
      <c r="A182" s="5" t="s">
        <f>=HYPERLINK("https://leilaoonline.net/lote/detalhe/131931", "197")</f>
      </c>
      <c r="B182" s="4" t="s">
        <f>=HYPERLINK("https://leilaoonline.net/lote/detalhe/131931", " HONDA/CG 125 TITAN KS")</f>
      </c>
      <c r="C182" s="4" t="inlineStr">
        <is>
          <t>Vendido</t>
        </is>
      </c>
      <c r="D182" s="4" t="inlineStr">
        <is>
          <t>1</t>
        </is>
      </c>
      <c r="E182" s="5" t="inlineStr">
        <is>
          <t>1.190,00</t>
        </is>
      </c>
      <c r="F182" s="4" t="inlineStr">
        <is>
          <t>0.00</t>
        </is>
      </c>
    </row>
    <row collapsed="false" customFormat="false" customHeight="false" hidden="false" ht="12.1" outlineLevel="0" r="183">
      <c r="A183" s="5" t="s">
        <f>=HYPERLINK("https://leilaoonline.net/lote/detalhe/131884", "198")</f>
      </c>
      <c r="B183" s="4" t="s">
        <f>=HYPERLINK("https://leilaoonline.net/lote/detalhe/131884", " SUNDOWN/WEB 100")</f>
      </c>
      <c r="C183" s="4" t="inlineStr">
        <is>
          <t>Vendido</t>
        </is>
      </c>
      <c r="D183" s="4" t="inlineStr">
        <is>
          <t>1</t>
        </is>
      </c>
      <c r="E183" s="5" t="inlineStr">
        <is>
          <t>1.850,00</t>
        </is>
      </c>
      <c r="F183" s="4" t="inlineStr">
        <is>
          <t>0.00</t>
        </is>
      </c>
    </row>
    <row collapsed="false" customFormat="false" customHeight="false" hidden="false" ht="12.1" outlineLevel="0" r="184">
      <c r="A184" s="5" t="s">
        <f>=HYPERLINK("https://leilaoonline.net/lote/detalhe/131939", "199")</f>
      </c>
      <c r="B184" s="4" t="s">
        <f>=HYPERLINK("https://leilaoonline.net/lote/detalhe/131939", " YAMAHA/YBR 125K")</f>
      </c>
      <c r="C184" s="4" t="inlineStr">
        <is>
          <t>Vendido</t>
        </is>
      </c>
      <c r="D184" s="4" t="inlineStr">
        <is>
          <t>1</t>
        </is>
      </c>
      <c r="E184" s="5" t="inlineStr">
        <is>
          <t>150,00</t>
        </is>
      </c>
      <c r="F184" s="4" t="inlineStr">
        <is>
          <t>0.00</t>
        </is>
      </c>
    </row>
    <row collapsed="false" customFormat="false" customHeight="false" hidden="false" ht="12.1" outlineLevel="0" r="185">
      <c r="A185" s="5" t="s">
        <f>=HYPERLINK("https://leilaoonline.net/lote/detalhe/131936", "203")</f>
      </c>
      <c r="B185" s="4" t="s">
        <f>=HYPERLINK("https://leilaoonline.net/lote/detalhe/131936", " HONDA/CG 125")</f>
      </c>
      <c r="C185" s="4" t="inlineStr">
        <is>
          <t>Vendido</t>
        </is>
      </c>
      <c r="D185" s="4" t="inlineStr">
        <is>
          <t>1</t>
        </is>
      </c>
      <c r="E185" s="5" t="inlineStr">
        <is>
          <t>900,00</t>
        </is>
      </c>
      <c r="F185" s="4" t="inlineStr">
        <is>
          <t>0.00</t>
        </is>
      </c>
    </row>
    <row collapsed="false" customFormat="false" customHeight="false" hidden="false" ht="12.1" outlineLevel="0" r="186">
      <c r="A186" s="5" t="s">
        <f>=HYPERLINK("https://leilaoonline.net/lote/detalhe/131903", "204")</f>
      </c>
      <c r="B186" s="4" t="s">
        <f>=HYPERLINK("https://leilaoonline.net/lote/detalhe/131903", " HONDA/CG 125 TODAY")</f>
      </c>
      <c r="C186" s="4" t="inlineStr">
        <is>
          <t>Vendido</t>
        </is>
      </c>
      <c r="D186" s="4" t="inlineStr">
        <is>
          <t>1</t>
        </is>
      </c>
      <c r="E186" s="5" t="inlineStr">
        <is>
          <t>720,00</t>
        </is>
      </c>
      <c r="F186" s="4" t="inlineStr">
        <is>
          <t>0.00</t>
        </is>
      </c>
    </row>
    <row collapsed="false" customFormat="false" customHeight="false" hidden="false" ht="12.1" outlineLevel="0" r="187">
      <c r="A187" s="5" t="s">
        <f>=HYPERLINK("https://leilaoonline.net/lote/detalhe/131889", "206")</f>
      </c>
      <c r="B187" s="4" t="s">
        <f>=HYPERLINK("https://leilaoonline.net/lote/detalhe/131889", " HONDA/CG 150 TITAN MIX KS")</f>
      </c>
      <c r="C187" s="4" t="inlineStr">
        <is>
          <t>Vendido</t>
        </is>
      </c>
      <c r="D187" s="4" t="inlineStr">
        <is>
          <t>1</t>
        </is>
      </c>
      <c r="E187" s="5" t="inlineStr">
        <is>
          <t>4.300,00</t>
        </is>
      </c>
      <c r="F187" s="4" t="inlineStr">
        <is>
          <t>0.00</t>
        </is>
      </c>
    </row>
    <row collapsed="false" customFormat="false" customHeight="false" hidden="false" ht="12.1" outlineLevel="0" r="188">
      <c r="A188" s="5" t="s">
        <f>=HYPERLINK("https://leilaoonline.net/lote/detalhe/131902", "207")</f>
      </c>
      <c r="B188" s="4" t="s">
        <f>=HYPERLINK("https://leilaoonline.net/lote/detalhe/131902", " HONDA/CG 125 TITAN KS")</f>
      </c>
      <c r="C188" s="4" t="inlineStr">
        <is>
          <t>Vendido</t>
        </is>
      </c>
      <c r="D188" s="4" t="inlineStr">
        <is>
          <t>1</t>
        </is>
      </c>
      <c r="E188" s="5" t="inlineStr">
        <is>
          <t>1.300,00</t>
        </is>
      </c>
      <c r="F188" s="4" t="inlineStr">
        <is>
          <t>0.00</t>
        </is>
      </c>
    </row>
    <row collapsed="false" customFormat="false" customHeight="false" hidden="false" ht="12.1" outlineLevel="0" r="189">
      <c r="A189" s="5" t="s">
        <f>=HYPERLINK("https://leilaoonline.net/lote/detalhe/131817", "208")</f>
      </c>
      <c r="B189" s="4" t="s">
        <f>=HYPERLINK("https://leilaoonline.net/lote/detalhe/131817", " SUZUKI/SUZUKI EN 125 YES")</f>
      </c>
      <c r="C189" s="4" t="inlineStr">
        <is>
          <t>Vendido</t>
        </is>
      </c>
      <c r="D189" s="4" t="inlineStr">
        <is>
          <t>1</t>
        </is>
      </c>
      <c r="E189" s="5" t="inlineStr">
        <is>
          <t>1.450,00</t>
        </is>
      </c>
      <c r="F189" s="4" t="inlineStr">
        <is>
          <t>0.00</t>
        </is>
      </c>
    </row>
    <row collapsed="false" customFormat="false" customHeight="false" hidden="false" ht="12.1" outlineLevel="0" r="190">
      <c r="A190" s="5" t="s">
        <f>=HYPERLINK("https://leilaoonline.net/lote/detalhe/131747", "209")</f>
      </c>
      <c r="B190" s="4" t="s">
        <f>=HYPERLINK("https://leilaoonline.net/lote/detalhe/131747", " HONDA/CG 125 TITAN")</f>
      </c>
      <c r="C190" s="4" t="inlineStr">
        <is>
          <t>Vendido</t>
        </is>
      </c>
      <c r="D190" s="4" t="inlineStr">
        <is>
          <t>1</t>
        </is>
      </c>
      <c r="E190" s="5" t="inlineStr">
        <is>
          <t>150,00</t>
        </is>
      </c>
      <c r="F190" s="4" t="inlineStr">
        <is>
          <t>0.00</t>
        </is>
      </c>
    </row>
    <row collapsed="false" customFormat="false" customHeight="false" hidden="false" ht="12.1" outlineLevel="0" r="191">
      <c r="A191" s="5" t="s">
        <f>=HYPERLINK("https://leilaoonline.net/lote/detalhe/131759", "210")</f>
      </c>
      <c r="B191" s="4" t="s">
        <f>=HYPERLINK("https://leilaoonline.net/lote/detalhe/131759", " SUZUKI/EN125 YES")</f>
      </c>
      <c r="C191" s="4" t="inlineStr">
        <is>
          <t>Vendido</t>
        </is>
      </c>
      <c r="D191" s="4" t="inlineStr">
        <is>
          <t>1</t>
        </is>
      </c>
      <c r="E191" s="5" t="inlineStr">
        <is>
          <t>720,00</t>
        </is>
      </c>
      <c r="F191" s="4" t="inlineStr">
        <is>
          <t>0.00</t>
        </is>
      </c>
    </row>
    <row collapsed="false" customFormat="false" customHeight="false" hidden="false" ht="12.1" outlineLevel="0" r="192">
      <c r="A192" s="5" t="s">
        <f>=HYPERLINK("https://leilaoonline.net/lote/detalhe/131752", "211")</f>
      </c>
      <c r="B192" s="4" t="s">
        <f>=HYPERLINK("https://leilaoonline.net/lote/detalhe/131752", " SUZUKI/EN125 YES")</f>
      </c>
      <c r="C192" s="4" t="inlineStr">
        <is>
          <t>Vendido</t>
        </is>
      </c>
      <c r="D192" s="4" t="inlineStr">
        <is>
          <t>1</t>
        </is>
      </c>
      <c r="E192" s="5" t="inlineStr">
        <is>
          <t>725,00</t>
        </is>
      </c>
      <c r="F192" s="4" t="inlineStr">
        <is>
          <t>0.00</t>
        </is>
      </c>
    </row>
    <row collapsed="false" customFormat="false" customHeight="false" hidden="false" ht="12.1" outlineLevel="0" r="193">
      <c r="A193" s="5" t="s">
        <f>=HYPERLINK("https://leilaoonline.net/lote/detalhe/131753", "212")</f>
      </c>
      <c r="B193" s="4" t="s">
        <f>=HYPERLINK("https://leilaoonline.net/lote/detalhe/131753", " HONDA/CG 150 TITAN ES")</f>
      </c>
      <c r="C193" s="4" t="inlineStr">
        <is>
          <t>Vendido</t>
        </is>
      </c>
      <c r="D193" s="4" t="inlineStr">
        <is>
          <t>1</t>
        </is>
      </c>
      <c r="E193" s="5" t="inlineStr">
        <is>
          <t>1.800,00</t>
        </is>
      </c>
      <c r="F193" s="4" t="inlineStr">
        <is>
          <t>0.00</t>
        </is>
      </c>
    </row>
    <row collapsed="false" customFormat="false" customHeight="false" hidden="false" ht="12.1" outlineLevel="0" r="194">
      <c r="A194" s="5" t="s">
        <f>=HYPERLINK("https://leilaoonline.net/lote/detalhe/131821", "213")</f>
      </c>
      <c r="B194" s="4" t="s">
        <f>=HYPERLINK("https://leilaoonline.net/lote/detalhe/131821", " HONDA/CG 150 TITAN ESD")</f>
      </c>
      <c r="C194" s="4" t="inlineStr">
        <is>
          <t>Vendido</t>
        </is>
      </c>
      <c r="D194" s="4" t="inlineStr">
        <is>
          <t>1</t>
        </is>
      </c>
      <c r="E194" s="5" t="inlineStr">
        <is>
          <t>6.700,00</t>
        </is>
      </c>
      <c r="F194" s="4" t="inlineStr">
        <is>
          <t>0.00</t>
        </is>
      </c>
    </row>
    <row collapsed="false" customFormat="false" customHeight="false" hidden="false" ht="12.1" outlineLevel="0" r="195">
      <c r="A195" s="5" t="s">
        <f>=HYPERLINK("https://leilaoonline.net/lote/detalhe/131754", "214")</f>
      </c>
      <c r="B195" s="4" t="s">
        <f>=HYPERLINK("https://leilaoonline.net/lote/detalhe/131754", " HONDA/CG 150 TITAN ES")</f>
      </c>
      <c r="C195" s="4" t="inlineStr">
        <is>
          <t>Vendido</t>
        </is>
      </c>
      <c r="D195" s="4" t="inlineStr">
        <is>
          <t>1</t>
        </is>
      </c>
      <c r="E195" s="5" t="inlineStr">
        <is>
          <t>1.850,00</t>
        </is>
      </c>
      <c r="F195" s="4" t="inlineStr">
        <is>
          <t>0.00</t>
        </is>
      </c>
    </row>
    <row collapsed="false" customFormat="false" customHeight="false" hidden="false" ht="12.1" outlineLevel="0" r="196">
      <c r="A196" s="5" t="s">
        <f>=HYPERLINK("https://leilaoonline.net/lote/detalhe/131866", "215")</f>
      </c>
      <c r="B196" s="4" t="s">
        <f>=HYPERLINK("https://leilaoonline.net/lote/detalhe/131866", " HONDA/CG 125 FAN ES")</f>
      </c>
      <c r="C196" s="4" t="inlineStr">
        <is>
          <t>Vendido</t>
        </is>
      </c>
      <c r="D196" s="4" t="inlineStr">
        <is>
          <t>1</t>
        </is>
      </c>
      <c r="E196" s="5" t="inlineStr">
        <is>
          <t>4.800,00</t>
        </is>
      </c>
      <c r="F196" s="4" t="inlineStr">
        <is>
          <t>0.00</t>
        </is>
      </c>
    </row>
    <row collapsed="false" customFormat="false" customHeight="false" hidden="false" ht="12.1" outlineLevel="0" r="197">
      <c r="A197" s="5" t="s">
        <f>=HYPERLINK("https://leilaoonline.net/lote/detalhe/131748", "216")</f>
      </c>
      <c r="B197" s="4" t="s">
        <f>=HYPERLINK("https://leilaoonline.net/lote/detalhe/131748", " HONDA/CG 125 FAN")</f>
      </c>
      <c r="C197" s="4" t="inlineStr">
        <is>
          <t>Vendido</t>
        </is>
      </c>
      <c r="D197" s="4" t="inlineStr">
        <is>
          <t>1</t>
        </is>
      </c>
      <c r="E197" s="5" t="inlineStr">
        <is>
          <t>1.290,00</t>
        </is>
      </c>
      <c r="F197" s="4" t="inlineStr">
        <is>
          <t>0.00</t>
        </is>
      </c>
    </row>
    <row collapsed="false" customFormat="false" customHeight="false" hidden="false" ht="12.1" outlineLevel="0" r="198">
      <c r="A198" s="5" t="s">
        <f>=HYPERLINK("https://leilaoonline.net/lote/detalhe/131755", "217")</f>
      </c>
      <c r="B198" s="4" t="s">
        <f>=HYPERLINK("https://leilaoonline.net/lote/detalhe/131755", " YAMAHA/YBR 125K")</f>
      </c>
      <c r="C198" s="4" t="inlineStr">
        <is>
          <t>Vendido</t>
        </is>
      </c>
      <c r="D198" s="4" t="inlineStr">
        <is>
          <t>1</t>
        </is>
      </c>
      <c r="E198" s="5" t="inlineStr">
        <is>
          <t>870,00</t>
        </is>
      </c>
      <c r="F198" s="4" t="inlineStr">
        <is>
          <t>0.00</t>
        </is>
      </c>
    </row>
    <row collapsed="false" customFormat="false" customHeight="false" hidden="false" ht="12.1" outlineLevel="0" r="199">
      <c r="A199" s="5" t="s">
        <f>=HYPERLINK("https://leilaoonline.net/lote/detalhe/131751", "218")</f>
      </c>
      <c r="B199" s="4" t="s">
        <f>=HYPERLINK("https://leilaoonline.net/lote/detalhe/131751", " YAMAHA/YBR 125E")</f>
      </c>
      <c r="C199" s="4" t="inlineStr">
        <is>
          <t>Vendido</t>
        </is>
      </c>
      <c r="D199" s="4" t="inlineStr">
        <is>
          <t>1</t>
        </is>
      </c>
      <c r="E199" s="5" t="inlineStr">
        <is>
          <t>510,00</t>
        </is>
      </c>
      <c r="F199" s="4" t="inlineStr">
        <is>
          <t>0.00</t>
        </is>
      </c>
    </row>
    <row collapsed="false" customFormat="false" customHeight="false" hidden="false" ht="12.1" outlineLevel="0" r="200">
      <c r="A200" s="5" t="s">
        <f>=HYPERLINK("https://leilaoonline.net/lote/detalhe/131791", "219")</f>
      </c>
      <c r="B200" s="4" t="s">
        <f>=HYPERLINK("https://leilaoonline.net/lote/detalhe/131791", " HONDA/CG 150 TITAN EX")</f>
      </c>
      <c r="C200" s="4" t="inlineStr">
        <is>
          <t>Vendido</t>
        </is>
      </c>
      <c r="D200" s="4" t="inlineStr">
        <is>
          <t>1</t>
        </is>
      </c>
      <c r="E200" s="5" t="inlineStr">
        <is>
          <t>2.050,00</t>
        </is>
      </c>
      <c r="F200" s="4" t="inlineStr">
        <is>
          <t>0.00</t>
        </is>
      </c>
    </row>
    <row collapsed="false" customFormat="false" customHeight="false" hidden="false" ht="12.1" outlineLevel="0" r="201">
      <c r="A201" s="5" t="s">
        <f>=HYPERLINK("https://leilaoonline.net/lote/detalhe/131865", "220")</f>
      </c>
      <c r="B201" s="4" t="s">
        <f>=HYPERLINK("https://leilaoonline.net/lote/detalhe/131865", " YAMAHA/FACTOR YBR125 K")</f>
      </c>
      <c r="C201" s="4" t="inlineStr">
        <is>
          <t>Vendido</t>
        </is>
      </c>
      <c r="D201" s="4" t="inlineStr">
        <is>
          <t>1</t>
        </is>
      </c>
      <c r="E201" s="5" t="inlineStr">
        <is>
          <t>2.600,00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=HYPERLINK("https://leilaoonline.net/lote/detalhe/131862", "222")</f>
      </c>
      <c r="B202" s="4" t="s">
        <f>=HYPERLINK("https://leilaoonline.net/lote/detalhe/131862", " HONDA/CG 150 TITAN KS")</f>
      </c>
      <c r="C202" s="4" t="inlineStr">
        <is>
          <t>Vendido</t>
        </is>
      </c>
      <c r="D202" s="4" t="inlineStr">
        <is>
          <t>1</t>
        </is>
      </c>
      <c r="E202" s="5" t="inlineStr">
        <is>
          <t>3.500,00</t>
        </is>
      </c>
      <c r="F202" s="4" t="inlineStr">
        <is>
          <t>0.00</t>
        </is>
      </c>
    </row>
    <row collapsed="false" customFormat="false" customHeight="false" hidden="false" ht="12.1" outlineLevel="0" r="203">
      <c r="A203" s="5" t="s">
        <f>=HYPERLINK("https://leilaoonline.net/lote/detalhe/131818", "223")</f>
      </c>
      <c r="B203" s="4" t="s">
        <f>=HYPERLINK("https://leilaoonline.net/lote/detalhe/131818", " HONDA/CG 150 TITAN KS")</f>
      </c>
      <c r="C203" s="4" t="inlineStr">
        <is>
          <t>Vendido</t>
        </is>
      </c>
      <c r="D203" s="4" t="inlineStr">
        <is>
          <t>1</t>
        </is>
      </c>
      <c r="E203" s="5" t="inlineStr">
        <is>
          <t>2.900,00</t>
        </is>
      </c>
      <c r="F203" s="4" t="inlineStr">
        <is>
          <t>0.00</t>
        </is>
      </c>
    </row>
    <row collapsed="false" customFormat="false" customHeight="false" hidden="false" ht="12.1" outlineLevel="0" r="204">
      <c r="A204" s="5" t="s">
        <f>=HYPERLINK("https://leilaoonline.net/lote/detalhe/131794", "224")</f>
      </c>
      <c r="B204" s="4" t="s">
        <f>=HYPERLINK("https://leilaoonline.net/lote/detalhe/131794", " DAFRA/SPEED 150")</f>
      </c>
      <c r="C204" s="4" t="inlineStr">
        <is>
          <t>Vendido</t>
        </is>
      </c>
      <c r="D204" s="4" t="inlineStr">
        <is>
          <t>1</t>
        </is>
      </c>
      <c r="E204" s="5" t="inlineStr">
        <is>
          <t>470,00</t>
        </is>
      </c>
      <c r="F204" s="4" t="inlineStr">
        <is>
          <t>0.00</t>
        </is>
      </c>
    </row>
    <row collapsed="false" customFormat="false" customHeight="false" hidden="false" ht="12.1" outlineLevel="0" r="205">
      <c r="A205" s="5" t="s">
        <f>=HYPERLINK("https://leilaoonline.net/lote/detalhe/131961", "225")</f>
      </c>
      <c r="B205" s="4" t="s">
        <f>=HYPERLINK("https://leilaoonline.net/lote/detalhe/131961", " HONDA/CG 125 TITAN")</f>
      </c>
      <c r="C205" s="4" t="inlineStr">
        <is>
          <t>Vendido</t>
        </is>
      </c>
      <c r="D205" s="4" t="inlineStr">
        <is>
          <t>1</t>
        </is>
      </c>
      <c r="E205" s="5" t="inlineStr">
        <is>
          <t>870,00</t>
        </is>
      </c>
      <c r="F205" s="4" t="inlineStr">
        <is>
          <t>0.00</t>
        </is>
      </c>
    </row>
    <row collapsed="false" customFormat="false" customHeight="false" hidden="false" ht="12.1" outlineLevel="0" r="206">
      <c r="A206" s="5" t="s">
        <f>=HYPERLINK("https://leilaoonline.net/lote/detalhe/131848", "226")</f>
      </c>
      <c r="B206" s="4" t="s">
        <f>=HYPERLINK("https://leilaoonline.net/lote/detalhe/131848", " HONDA/CG")</f>
      </c>
      <c r="C206" s="4" t="inlineStr">
        <is>
          <t>Vendido</t>
        </is>
      </c>
      <c r="D206" s="4" t="inlineStr">
        <is>
          <t>1</t>
        </is>
      </c>
      <c r="E206" s="5" t="inlineStr">
        <is>
          <t>50,00</t>
        </is>
      </c>
      <c r="F206" s="4" t="inlineStr">
        <is>
          <t>0.00</t>
        </is>
      </c>
    </row>
    <row collapsed="false" customFormat="false" customHeight="false" hidden="false" ht="12.1" outlineLevel="0" r="207">
      <c r="A207" s="5" t="s">
        <f>=HYPERLINK("https://leilaoonline.net/lote/detalhe/131963", "227")</f>
      </c>
      <c r="B207" s="4" t="s">
        <f>=HYPERLINK("https://leilaoonline.net/lote/detalhe/131963", " HONDA/CG 125 TITAN KS")</f>
      </c>
      <c r="C207" s="4" t="inlineStr">
        <is>
          <t>Vendido</t>
        </is>
      </c>
      <c r="D207" s="4" t="inlineStr">
        <is>
          <t>1</t>
        </is>
      </c>
      <c r="E207" s="5" t="inlineStr">
        <is>
          <t>1.150,00</t>
        </is>
      </c>
      <c r="F207" s="4" t="inlineStr">
        <is>
          <t>0.00</t>
        </is>
      </c>
    </row>
    <row collapsed="false" customFormat="false" customHeight="false" hidden="false" ht="12.1" outlineLevel="0" r="208">
      <c r="A208" s="5" t="s">
        <f>=HYPERLINK("https://leilaoonline.net/lote/detalhe/131962", "228")</f>
      </c>
      <c r="B208" s="4" t="s">
        <f>=HYPERLINK("https://leilaoonline.net/lote/detalhe/131962", " HONDA/CG 125 FAN ES")</f>
      </c>
      <c r="C208" s="4" t="inlineStr">
        <is>
          <t>Vendido</t>
        </is>
      </c>
      <c r="D208" s="4" t="inlineStr">
        <is>
          <t>1</t>
        </is>
      </c>
      <c r="E208" s="5" t="inlineStr">
        <is>
          <t>1.950,00</t>
        </is>
      </c>
      <c r="F208" s="4" t="inlineStr">
        <is>
          <t>0.00</t>
        </is>
      </c>
    </row>
    <row collapsed="false" customFormat="false" customHeight="false" hidden="false" ht="12.1" outlineLevel="0" r="209">
      <c r="A209" s="5" t="s">
        <f>=HYPERLINK("https://leilaoonline.net/lote/detalhe/131795", "230")</f>
      </c>
      <c r="B209" s="4" t="s">
        <f>=HYPERLINK("https://leilaoonline.net/lote/detalhe/131795", " VW/GOL 16V")</f>
      </c>
      <c r="C209" s="4" t="inlineStr">
        <is>
          <t>Vendido</t>
        </is>
      </c>
      <c r="D209" s="4" t="inlineStr">
        <is>
          <t>1</t>
        </is>
      </c>
      <c r="E209" s="5" t="inlineStr">
        <is>
          <t>3.000,00</t>
        </is>
      </c>
      <c r="F209" s="4" t="inlineStr">
        <is>
          <t>0.00</t>
        </is>
      </c>
    </row>
    <row collapsed="false" customFormat="false" customHeight="false" hidden="false" ht="12.1" outlineLevel="0" r="210">
      <c r="A210" s="5" t="s">
        <f>=HYPERLINK("https://leilaoonline.net/lote/detalhe/131793", "231")</f>
      </c>
      <c r="B210" s="4" t="s">
        <f>=HYPERLINK("https://leilaoonline.net/lote/detalhe/131793", " CTM/CTM GREEN SPORT")</f>
      </c>
      <c r="C210" s="4" t="inlineStr">
        <is>
          <t>Vendido</t>
        </is>
      </c>
      <c r="D210" s="4" t="inlineStr">
        <is>
          <t>1</t>
        </is>
      </c>
      <c r="E210" s="5" t="inlineStr">
        <is>
          <t>650,00</t>
        </is>
      </c>
      <c r="F210" s="4" t="inlineStr">
        <is>
          <t>0.00</t>
        </is>
      </c>
    </row>
    <row collapsed="false" customFormat="false" customHeight="false" hidden="false" ht="12.1" outlineLevel="0" r="211">
      <c r="A211" s="5" t="s">
        <f>=HYPERLINK("https://leilaoonline.net/lote/detalhe/131709", "232")</f>
      </c>
      <c r="B211" s="4" t="s">
        <f>=HYPERLINK("https://leilaoonline.net/lote/detalhe/131709", " VW/FUSCA 1300L")</f>
      </c>
      <c r="C211" s="4" t="inlineStr">
        <is>
          <t>Vendido</t>
        </is>
      </c>
      <c r="D211" s="4" t="inlineStr">
        <is>
          <t>1</t>
        </is>
      </c>
      <c r="E211" s="5" t="inlineStr">
        <is>
          <t>2.400,00</t>
        </is>
      </c>
      <c r="F211" s="4" t="inlineStr">
        <is>
          <t>0.00</t>
        </is>
      </c>
    </row>
    <row collapsed="false" customFormat="false" customHeight="false" hidden="false" ht="12.1" outlineLevel="0" r="212">
      <c r="A212" s="5" t="s">
        <f>=HYPERLINK("https://leilaoonline.net/lote/detalhe/131712", "234")</f>
      </c>
      <c r="B212" s="4" t="s">
        <f>=HYPERLINK("https://leilaoonline.net/lote/detalhe/131712", " VW/GOL I")</f>
      </c>
      <c r="C212" s="4" t="inlineStr">
        <is>
          <t>Vendido</t>
        </is>
      </c>
      <c r="D212" s="4" t="inlineStr">
        <is>
          <t>1</t>
        </is>
      </c>
      <c r="E212" s="5" t="inlineStr">
        <is>
          <t>1.200,00</t>
        </is>
      </c>
      <c r="F212" s="4" t="inlineStr">
        <is>
          <t>0.00</t>
        </is>
      </c>
    </row>
    <row collapsed="false" customFormat="false" customHeight="false" hidden="false" ht="12.1" outlineLevel="0" r="213">
      <c r="A213" s="5" t="s">
        <f>=HYPERLINK("https://leilaoonline.net/lote/detalhe/131715", "235")</f>
      </c>
      <c r="B213" s="4" t="s">
        <f>=HYPERLINK("https://leilaoonline.net/lote/detalhe/131715", " IMP/VW/POLO CLAS. 1.8 MI")</f>
      </c>
      <c r="C213" s="4" t="inlineStr">
        <is>
          <t>Vendido</t>
        </is>
      </c>
      <c r="D213" s="4" t="inlineStr">
        <is>
          <t>1</t>
        </is>
      </c>
      <c r="E213" s="5" t="inlineStr">
        <is>
          <t>1.250,00</t>
        </is>
      </c>
      <c r="F213" s="4" t="inlineStr">
        <is>
          <t>0.00</t>
        </is>
      </c>
    </row>
    <row collapsed="false" customFormat="false" customHeight="false" hidden="false" ht="12.1" outlineLevel="0" r="214">
      <c r="A214" s="5" t="s">
        <f>=HYPERLINK("https://leilaoonline.net/lote/detalhe/131695", "236")</f>
      </c>
      <c r="B214" s="4" t="s">
        <f>=HYPERLINK("https://leilaoonline.net/lote/detalhe/131695", " VW/FOX 1.0")</f>
      </c>
      <c r="C214" s="4" t="inlineStr">
        <is>
          <t>Vendido</t>
        </is>
      </c>
      <c r="D214" s="4" t="inlineStr">
        <is>
          <t>1</t>
        </is>
      </c>
      <c r="E214" s="5" t="inlineStr">
        <is>
          <t>3.300,00</t>
        </is>
      </c>
      <c r="F214" s="4" t="inlineStr">
        <is>
          <t>0.00</t>
        </is>
      </c>
    </row>
    <row collapsed="false" customFormat="false" customHeight="false" hidden="false" ht="12.1" outlineLevel="0" r="215">
      <c r="A215" s="5" t="s">
        <f>=HYPERLINK("https://leilaoonline.net/lote/detalhe/131908", "237")</f>
      </c>
      <c r="B215" s="4" t="s">
        <f>=HYPERLINK("https://leilaoonline.net/lote/detalhe/131908", " VW/GOL CL")</f>
      </c>
      <c r="C215" s="4" t="inlineStr">
        <is>
          <t>Vendido</t>
        </is>
      </c>
      <c r="D215" s="4" t="inlineStr">
        <is>
          <t>1</t>
        </is>
      </c>
      <c r="E215" s="5" t="inlineStr">
        <is>
          <t>2.000,00</t>
        </is>
      </c>
      <c r="F215" s="4" t="inlineStr">
        <is>
          <t>0.00</t>
        </is>
      </c>
    </row>
    <row collapsed="false" customFormat="false" customHeight="false" hidden="false" ht="12.1" outlineLevel="0" r="216">
      <c r="A216" s="5" t="s">
        <f>=HYPERLINK("https://leilaoonline.net/lote/detalhe/131919", "238")</f>
      </c>
      <c r="B216" s="4" t="s">
        <f>=HYPERLINK("https://leilaoonline.net/lote/detalhe/131919", " VW/BRASILIA")</f>
      </c>
      <c r="C216" s="4" t="inlineStr">
        <is>
          <t>Vendido</t>
        </is>
      </c>
      <c r="D216" s="4" t="inlineStr">
        <is>
          <t>1</t>
        </is>
      </c>
      <c r="E216" s="5" t="inlineStr">
        <is>
          <t>700,00</t>
        </is>
      </c>
      <c r="F216" s="4" t="inlineStr">
        <is>
          <t>0.00</t>
        </is>
      </c>
    </row>
    <row collapsed="false" customFormat="false" customHeight="false" hidden="false" ht="12.1" outlineLevel="0" r="217">
      <c r="A217" s="5" t="s">
        <f>=HYPERLINK("https://leilaoonline.net/lote/detalhe/131915", "239")</f>
      </c>
      <c r="B217" s="4" t="s">
        <f>=HYPERLINK("https://leilaoonline.net/lote/detalhe/131915", " FORD/ESCORT L")</f>
      </c>
      <c r="C217" s="4" t="inlineStr">
        <is>
          <t>Vendido</t>
        </is>
      </c>
      <c r="D217" s="4" t="inlineStr">
        <is>
          <t>1</t>
        </is>
      </c>
      <c r="E217" s="5" t="inlineStr">
        <is>
          <t>700,00</t>
        </is>
      </c>
      <c r="F217" s="4" t="inlineStr">
        <is>
          <t>0.00</t>
        </is>
      </c>
    </row>
    <row collapsed="false" customFormat="false" customHeight="false" hidden="false" ht="12.1" outlineLevel="0" r="218">
      <c r="A218" s="5" t="s">
        <f>=HYPERLINK("https://leilaoonline.net/lote/detalhe/131847", "240")</f>
      </c>
      <c r="B218" s="4" t="s">
        <f>=HYPERLINK("https://leilaoonline.net/lote/detalhe/131847", " VW/PARATI CL 1.8")</f>
      </c>
      <c r="C218" s="4" t="inlineStr">
        <is>
          <t>Vendido</t>
        </is>
      </c>
      <c r="D218" s="4" t="inlineStr">
        <is>
          <t>1</t>
        </is>
      </c>
      <c r="E218" s="5" t="inlineStr">
        <is>
          <t>450,00</t>
        </is>
      </c>
      <c r="F218" s="4" t="inlineStr">
        <is>
          <t>0.00</t>
        </is>
      </c>
    </row>
    <row collapsed="false" customFormat="false" customHeight="false" hidden="false" ht="12.1" outlineLevel="0" r="219">
      <c r="A219" s="5" t="s">
        <f>=HYPERLINK("https://leilaoonline.net/lote/detalhe/131911", "241")</f>
      </c>
      <c r="B219" s="4" t="s">
        <f>=HYPERLINK("https://leilaoonline.net/lote/detalhe/131911", " VW/SANTANA CL")</f>
      </c>
      <c r="C219" s="4" t="inlineStr">
        <is>
          <t>Vendido</t>
        </is>
      </c>
      <c r="D219" s="4" t="inlineStr">
        <is>
          <t>1</t>
        </is>
      </c>
      <c r="E219" s="5" t="inlineStr">
        <is>
          <t>650,00</t>
        </is>
      </c>
      <c r="F219" s="4" t="inlineStr">
        <is>
          <t>0.00</t>
        </is>
      </c>
    </row>
    <row collapsed="false" customFormat="false" customHeight="false" hidden="false" ht="12.1" outlineLevel="0" r="220">
      <c r="A220" s="5" t="s">
        <f>=HYPERLINK("https://leilaoonline.net/lote/detalhe/131826", "242")</f>
      </c>
      <c r="B220" s="4" t="s">
        <f>=HYPERLINK("https://leilaoonline.net/lote/detalhe/131826", " FIAT/UNO MILLE FIRE")</f>
      </c>
      <c r="C220" s="4" t="inlineStr">
        <is>
          <t>Vendido</t>
        </is>
      </c>
      <c r="D220" s="4" t="inlineStr">
        <is>
          <t>1</t>
        </is>
      </c>
      <c r="E220" s="5" t="inlineStr">
        <is>
          <t>3.350,00</t>
        </is>
      </c>
      <c r="F220" s="4" t="inlineStr">
        <is>
          <t>0.00</t>
        </is>
      </c>
    </row>
    <row collapsed="false" customFormat="false" customHeight="false" hidden="false" ht="12.1" outlineLevel="0" r="221">
      <c r="A221" s="5" t="s">
        <f>=HYPERLINK("https://leilaoonline.net/lote/detalhe/131863", "243")</f>
      </c>
      <c r="B221" s="4" t="s">
        <f>=HYPERLINK("https://leilaoonline.net/lote/detalhe/131863", " GM/CHEVETTE SL")</f>
      </c>
      <c r="C221" s="4" t="inlineStr">
        <is>
          <t>Vendido</t>
        </is>
      </c>
      <c r="D221" s="4" t="inlineStr">
        <is>
          <t>1</t>
        </is>
      </c>
      <c r="E221" s="5" t="inlineStr">
        <is>
          <t>450,00</t>
        </is>
      </c>
      <c r="F221" s="4" t="inlineStr">
        <is>
          <t>0.00</t>
        </is>
      </c>
    </row>
    <row collapsed="false" customFormat="false" customHeight="false" hidden="false" ht="12.1" outlineLevel="0" r="222">
      <c r="A222" s="5" t="s">
        <f>=HYPERLINK("https://leilaoonline.net/lote/detalhe/131841", "244")</f>
      </c>
      <c r="B222" s="4" t="s">
        <f>=HYPERLINK("https://leilaoonline.net/lote/detalhe/131841", " FIAT/UNO MILLE EX")</f>
      </c>
      <c r="C222" s="4" t="inlineStr">
        <is>
          <t>Vendido</t>
        </is>
      </c>
      <c r="D222" s="4" t="inlineStr">
        <is>
          <t>1</t>
        </is>
      </c>
      <c r="E222" s="5" t="inlineStr">
        <is>
          <t>700,00</t>
        </is>
      </c>
      <c r="F222" s="4" t="inlineStr">
        <is>
          <t>0.00</t>
        </is>
      </c>
    </row>
    <row collapsed="false" customFormat="false" customHeight="false" hidden="false" ht="12.1" outlineLevel="0" r="223">
      <c r="A223" s="5" t="s">
        <f>=HYPERLINK("https://leilaoonline.net/lote/detalhe/131852", "245")</f>
      </c>
      <c r="B223" s="4" t="s">
        <f>=HYPERLINK("https://leilaoonline.net/lote/detalhe/131852", " VW/GOL 1.0 GIV")</f>
      </c>
      <c r="C223" s="4" t="inlineStr">
        <is>
          <t>Vendido</t>
        </is>
      </c>
      <c r="D223" s="4" t="inlineStr">
        <is>
          <t>1</t>
        </is>
      </c>
      <c r="E223" s="5" t="inlineStr">
        <is>
          <t>1.600,00</t>
        </is>
      </c>
      <c r="F223" s="4" t="inlineStr">
        <is>
          <t>0.00</t>
        </is>
      </c>
    </row>
    <row collapsed="false" customFormat="false" customHeight="false" hidden="false" ht="12.1" outlineLevel="0" r="224">
      <c r="A224" s="5" t="s">
        <f>=HYPERLINK("https://leilaoonline.net/lote/detalhe/131736", "246")</f>
      </c>
      <c r="B224" s="4" t="s">
        <f>=HYPERLINK("https://leilaoonline.net/lote/detalhe/131736", " GM/KADETT SL E EFI")</f>
      </c>
      <c r="C224" s="4" t="inlineStr">
        <is>
          <t>Vendido</t>
        </is>
      </c>
      <c r="D224" s="4" t="inlineStr">
        <is>
          <t>1</t>
        </is>
      </c>
      <c r="E224" s="5" t="inlineStr">
        <is>
          <t>700,00</t>
        </is>
      </c>
      <c r="F224" s="4" t="inlineStr">
        <is>
          <t>0.00</t>
        </is>
      </c>
    </row>
    <row collapsed="false" customFormat="false" customHeight="false" hidden="false" ht="12.1" outlineLevel="0" r="225">
      <c r="A225" s="5" t="s">
        <f>=HYPERLINK("https://leilaoonline.net/lote/detalhe/131735", "247")</f>
      </c>
      <c r="B225" s="4" t="s">
        <f>=HYPERLINK("https://leilaoonline.net/lote/detalhe/131735", " GM/KADETT LITE")</f>
      </c>
      <c r="C225" s="4" t="inlineStr">
        <is>
          <t>Vendido</t>
        </is>
      </c>
      <c r="D225" s="4" t="inlineStr">
        <is>
          <t>1</t>
        </is>
      </c>
      <c r="E225" s="5" t="inlineStr">
        <is>
          <t>850,00</t>
        </is>
      </c>
      <c r="F225" s="4" t="inlineStr">
        <is>
          <t>0.00</t>
        </is>
      </c>
    </row>
    <row collapsed="false" customFormat="false" customHeight="false" hidden="false" ht="12.1" outlineLevel="0" r="226">
      <c r="A226" s="5" t="s">
        <f>=HYPERLINK("https://leilaoonline.net/lote/detalhe/131738", "248")</f>
      </c>
      <c r="B226" s="4" t="s">
        <f>=HYPERLINK("https://leilaoonline.net/lote/detalhe/131738", " FORD/ESCORT 1.0 HOBBY")</f>
      </c>
      <c r="C226" s="4" t="inlineStr">
        <is>
          <t>Vendido</t>
        </is>
      </c>
      <c r="D226" s="4" t="inlineStr">
        <is>
          <t>1</t>
        </is>
      </c>
      <c r="E226" s="5" t="inlineStr">
        <is>
          <t>650,00</t>
        </is>
      </c>
      <c r="F226" s="4" t="inlineStr">
        <is>
          <t>0.00</t>
        </is>
      </c>
    </row>
    <row collapsed="false" customFormat="false" customHeight="false" hidden="false" ht="12.1" outlineLevel="0" r="227">
      <c r="A227" s="5" t="s">
        <f>=HYPERLINK("https://leilaoonline.net/lote/detalhe/131737", "249")</f>
      </c>
      <c r="B227" s="4" t="s">
        <f>=HYPERLINK("https://leilaoonline.net/lote/detalhe/131737", " FORD/ESCORT HOBBY")</f>
      </c>
      <c r="C227" s="4" t="inlineStr">
        <is>
          <t>Vendido</t>
        </is>
      </c>
      <c r="D227" s="4" t="inlineStr">
        <is>
          <t>1</t>
        </is>
      </c>
      <c r="E227" s="5" t="inlineStr">
        <is>
          <t>650,00</t>
        </is>
      </c>
      <c r="F227" s="4" t="inlineStr">
        <is>
          <t>0.00</t>
        </is>
      </c>
    </row>
    <row collapsed="false" customFormat="false" customHeight="false" hidden="false" ht="12.1" outlineLevel="0" r="228">
      <c r="A228" s="5" t="s">
        <f>=HYPERLINK("https://leilaoonline.net/lote/detalhe/131739", "250")</f>
      </c>
      <c r="B228" s="4" t="s">
        <f>=HYPERLINK("https://leilaoonline.net/lote/detalhe/131739", " VW/FUSCA 1600")</f>
      </c>
      <c r="C228" s="4" t="inlineStr">
        <is>
          <t>Vendido</t>
        </is>
      </c>
      <c r="D228" s="4" t="inlineStr">
        <is>
          <t>1</t>
        </is>
      </c>
      <c r="E228" s="5" t="inlineStr">
        <is>
          <t>650,00</t>
        </is>
      </c>
      <c r="F228" s="4" t="inlineStr">
        <is>
          <t>0.00</t>
        </is>
      </c>
    </row>
    <row collapsed="false" customFormat="false" customHeight="false" hidden="false" ht="12.1" outlineLevel="0" r="229">
      <c r="A229" s="5" t="s">
        <f>=HYPERLINK("https://leilaoonline.net/lote/detalhe/131732", "251")</f>
      </c>
      <c r="B229" s="4" t="s">
        <f>=HYPERLINK("https://leilaoonline.net/lote/detalhe/131732", " FORD/ESCORT L")</f>
      </c>
      <c r="C229" s="4" t="inlineStr">
        <is>
          <t>Vendido</t>
        </is>
      </c>
      <c r="D229" s="4" t="inlineStr">
        <is>
          <t>1</t>
        </is>
      </c>
      <c r="E229" s="5" t="inlineStr">
        <is>
          <t>650,00</t>
        </is>
      </c>
      <c r="F229" s="4" t="inlineStr">
        <is>
          <t>0.00</t>
        </is>
      </c>
    </row>
    <row collapsed="false" customFormat="false" customHeight="false" hidden="false" ht="12.1" outlineLevel="0" r="230">
      <c r="A230" s="5" t="s">
        <f>=HYPERLINK("https://leilaoonline.net/lote/detalhe/131728", "252")</f>
      </c>
      <c r="B230" s="4" t="s">
        <f>=HYPERLINK("https://leilaoonline.net/lote/detalhe/131728", " VW/APOLO GLS")</f>
      </c>
      <c r="C230" s="4" t="inlineStr">
        <is>
          <t>Vendido</t>
        </is>
      </c>
      <c r="D230" s="4" t="inlineStr">
        <is>
          <t>1</t>
        </is>
      </c>
      <c r="E230" s="5" t="inlineStr">
        <is>
          <t>700,00</t>
        </is>
      </c>
      <c r="F230" s="4" t="inlineStr">
        <is>
          <t>0.00</t>
        </is>
      </c>
    </row>
    <row collapsed="false" customFormat="false" customHeight="false" hidden="false" ht="12.1" outlineLevel="0" r="231">
      <c r="A231" s="5" t="s">
        <f>=HYPERLINK("https://leilaoonline.net/lote/detalhe/131731", "253")</f>
      </c>
      <c r="B231" s="4" t="s">
        <f>=HYPERLINK("https://leilaoonline.net/lote/detalhe/131731", " FORD/BELINA")</f>
      </c>
      <c r="C231" s="4" t="inlineStr">
        <is>
          <t>Vendido</t>
        </is>
      </c>
      <c r="D231" s="4" t="inlineStr">
        <is>
          <t>1</t>
        </is>
      </c>
      <c r="E231" s="5" t="inlineStr">
        <is>
          <t>700,00</t>
        </is>
      </c>
      <c r="F231" s="4" t="inlineStr">
        <is>
          <t>0.00</t>
        </is>
      </c>
    </row>
    <row collapsed="false" customFormat="false" customHeight="false" hidden="false" ht="12.1" outlineLevel="0" r="232">
      <c r="A232" s="5" t="s">
        <f>=HYPERLINK("https://leilaoonline.net/lote/detalhe/131733", "254")</f>
      </c>
      <c r="B232" s="4" t="s">
        <f>=HYPERLINK("https://leilaoonline.net/lote/detalhe/131733", " VW/SANTANA CL")</f>
      </c>
      <c r="C232" s="4" t="inlineStr">
        <is>
          <t>Vendido</t>
        </is>
      </c>
      <c r="D232" s="4" t="inlineStr">
        <is>
          <t>1</t>
        </is>
      </c>
      <c r="E232" s="5" t="inlineStr">
        <is>
          <t>650,00</t>
        </is>
      </c>
      <c r="F232" s="4" t="inlineStr">
        <is>
          <t>0.00</t>
        </is>
      </c>
    </row>
    <row collapsed="false" customFormat="false" customHeight="false" hidden="false" ht="12.1" outlineLevel="0" r="233">
      <c r="A233" s="5" t="s">
        <f>=HYPERLINK("https://leilaoonline.net/lote/detalhe/131730", "255")</f>
      </c>
      <c r="B233" s="4" t="s">
        <f>=HYPERLINK("https://leilaoonline.net/lote/detalhe/131730", " VW/PASSAT")</f>
      </c>
      <c r="C233" s="4" t="inlineStr">
        <is>
          <t>Vendido</t>
        </is>
      </c>
      <c r="D233" s="4" t="inlineStr">
        <is>
          <t>1</t>
        </is>
      </c>
      <c r="E233" s="5" t="inlineStr">
        <is>
          <t>650,00</t>
        </is>
      </c>
      <c r="F233" s="4" t="inlineStr">
        <is>
          <t>0.00</t>
        </is>
      </c>
    </row>
    <row collapsed="false" customFormat="false" customHeight="false" hidden="false" ht="12.1" outlineLevel="0" r="234">
      <c r="A234" s="5" t="s">
        <f>=HYPERLINK("https://leilaoonline.net/lote/detalhe/131729", "256")</f>
      </c>
      <c r="B234" s="4" t="s">
        <f>=HYPERLINK("https://leilaoonline.net/lote/detalhe/131729", " FIAT/UNO MILLE EX")</f>
      </c>
      <c r="C234" s="4" t="inlineStr">
        <is>
          <t>Vendido</t>
        </is>
      </c>
      <c r="D234" s="4" t="inlineStr">
        <is>
          <t>1</t>
        </is>
      </c>
      <c r="E234" s="5" t="inlineStr">
        <is>
          <t>750,00</t>
        </is>
      </c>
      <c r="F234" s="4" t="inlineStr">
        <is>
          <t>0.00</t>
        </is>
      </c>
    </row>
    <row collapsed="false" customFormat="false" customHeight="false" hidden="false" ht="12.1" outlineLevel="0" r="235">
      <c r="A235" s="5" t="s">
        <f>=HYPERLINK("https://leilaoonline.net/lote/detalhe/131899", "257")</f>
      </c>
      <c r="B235" s="4" t="s">
        <f>=HYPERLINK("https://leilaoonline.net/lote/detalhe/131899", " FORD/DEL REY BELINA GHIA")</f>
      </c>
      <c r="C235" s="4" t="inlineStr">
        <is>
          <t>Vendido</t>
        </is>
      </c>
      <c r="D235" s="4" t="inlineStr">
        <is>
          <t>1</t>
        </is>
      </c>
      <c r="E235" s="5" t="inlineStr">
        <is>
          <t>650,00</t>
        </is>
      </c>
      <c r="F235" s="4" t="inlineStr">
        <is>
          <t>0.00</t>
        </is>
      </c>
    </row>
    <row collapsed="false" customFormat="false" customHeight="false" hidden="false" ht="12.1" outlineLevel="0" r="236">
      <c r="A236" s="5" t="s">
        <f>=HYPERLINK("https://leilaoonline.net/lote/detalhe/131900", "258")</f>
      </c>
      <c r="B236" s="4" t="s">
        <f>=HYPERLINK("https://leilaoonline.net/lote/detalhe/131900", " VW/PARATI")</f>
      </c>
      <c r="C236" s="4" t="inlineStr">
        <is>
          <t>Vendido</t>
        </is>
      </c>
      <c r="D236" s="4" t="inlineStr">
        <is>
          <t>1</t>
        </is>
      </c>
      <c r="E236" s="5" t="inlineStr">
        <is>
          <t>650,00</t>
        </is>
      </c>
      <c r="F236" s="4" t="inlineStr">
        <is>
          <t>0.00</t>
        </is>
      </c>
    </row>
    <row collapsed="false" customFormat="false" customHeight="false" hidden="false" ht="12.1" outlineLevel="0" r="237">
      <c r="A237" s="5" t="s">
        <f>=HYPERLINK("https://leilaoonline.net/lote/detalhe/131842", "259")</f>
      </c>
      <c r="B237" s="4" t="s">
        <f>=HYPERLINK("https://leilaoonline.net/lote/detalhe/131842", " VW/FUSCA 1300")</f>
      </c>
      <c r="C237" s="4" t="inlineStr">
        <is>
          <t>Vendido</t>
        </is>
      </c>
      <c r="D237" s="4" t="inlineStr">
        <is>
          <t>1</t>
        </is>
      </c>
      <c r="E237" s="5" t="inlineStr">
        <is>
          <t>450,00</t>
        </is>
      </c>
      <c r="F237" s="4" t="inlineStr">
        <is>
          <t>0.00</t>
        </is>
      </c>
    </row>
    <row collapsed="false" customFormat="false" customHeight="false" hidden="false" ht="12.1" outlineLevel="0" r="238">
      <c r="A238" s="5" t="s">
        <f>=HYPERLINK("https://leilaoonline.net/lote/detalhe/131901", "261")</f>
      </c>
      <c r="B238" s="4" t="s">
        <f>=HYPERLINK("https://leilaoonline.net/lote/detalhe/131901", " VW/VOYAGE GL")</f>
      </c>
      <c r="C238" s="4" t="inlineStr">
        <is>
          <t>Vendido</t>
        </is>
      </c>
      <c r="D238" s="4" t="inlineStr">
        <is>
          <t>1</t>
        </is>
      </c>
      <c r="E238" s="5" t="inlineStr">
        <is>
          <t>650,00</t>
        </is>
      </c>
      <c r="F238" s="4" t="inlineStr">
        <is>
          <t>0.00</t>
        </is>
      </c>
    </row>
    <row collapsed="false" customFormat="false" customHeight="false" hidden="false" ht="12.1" outlineLevel="0" r="239">
      <c r="A239" s="5" t="s">
        <f>=HYPERLINK("https://leilaoonline.net/lote/detalhe/131891", "262")</f>
      </c>
      <c r="B239" s="4" t="s">
        <f>=HYPERLINK("https://leilaoonline.net/lote/detalhe/131891", " FIAT/UNO MILLE")</f>
      </c>
      <c r="C239" s="4" t="inlineStr">
        <is>
          <t>Vendido</t>
        </is>
      </c>
      <c r="D239" s="4" t="inlineStr">
        <is>
          <t>1</t>
        </is>
      </c>
      <c r="E239" s="5" t="inlineStr">
        <is>
          <t>650,00</t>
        </is>
      </c>
      <c r="F239" s="4" t="inlineStr">
        <is>
          <t>0.00</t>
        </is>
      </c>
    </row>
    <row collapsed="false" customFormat="false" customHeight="false" hidden="false" ht="12.1" outlineLevel="0" r="240">
      <c r="A240" s="5" t="s">
        <f>=HYPERLINK("https://leilaoonline.net/lote/detalhe/131922", "263")</f>
      </c>
      <c r="B240" s="4" t="s">
        <f>=HYPERLINK("https://leilaoonline.net/lote/detalhe/131922", " VW/GOL 16V POWER")</f>
      </c>
      <c r="C240" s="4" t="inlineStr">
        <is>
          <t>Vendido</t>
        </is>
      </c>
      <c r="D240" s="4" t="inlineStr">
        <is>
          <t>1</t>
        </is>
      </c>
      <c r="E240" s="5" t="inlineStr">
        <is>
          <t>1.250,00</t>
        </is>
      </c>
      <c r="F240" s="4" t="inlineStr">
        <is>
          <t>0.00</t>
        </is>
      </c>
    </row>
    <row collapsed="false" customFormat="false" customHeight="false" hidden="false" ht="12.1" outlineLevel="0" r="241">
      <c r="A241" s="5" t="s">
        <f>=HYPERLINK("https://leilaoonline.net/lote/detalhe/131917", "264")</f>
      </c>
      <c r="B241" s="4" t="s">
        <f>=HYPERLINK("https://leilaoonline.net/lote/detalhe/131917", " FIAT/UNO 1.5 R")</f>
      </c>
      <c r="C241" s="4" t="inlineStr">
        <is>
          <t>Vendido</t>
        </is>
      </c>
      <c r="D241" s="4" t="inlineStr">
        <is>
          <t>1</t>
        </is>
      </c>
      <c r="E241" s="5" t="inlineStr">
        <is>
          <t>650,00</t>
        </is>
      </c>
      <c r="F241" s="4" t="inlineStr">
        <is>
          <t>0.00</t>
        </is>
      </c>
    </row>
    <row collapsed="false" customFormat="false" customHeight="false" hidden="false" ht="12.1" outlineLevel="0" r="242">
      <c r="A242" s="5" t="s">
        <f>=HYPERLINK("https://leilaoonline.net/lote/detalhe/131930", "265")</f>
      </c>
      <c r="B242" s="4" t="s">
        <f>=HYPERLINK("https://leilaoonline.net/lote/detalhe/131930", " VW/PASSAT LS")</f>
      </c>
      <c r="C242" s="4" t="inlineStr">
        <is>
          <t>Vendido</t>
        </is>
      </c>
      <c r="D242" s="4" t="inlineStr">
        <is>
          <t>1</t>
        </is>
      </c>
      <c r="E242" s="5" t="inlineStr">
        <is>
          <t>650,00</t>
        </is>
      </c>
      <c r="F242" s="4" t="inlineStr">
        <is>
          <t>0.00</t>
        </is>
      </c>
    </row>
    <row collapsed="false" customFormat="false" customHeight="false" hidden="false" ht="12.1" outlineLevel="0" r="243">
      <c r="A243" s="5" t="s">
        <f>=HYPERLINK("https://leilaoonline.net/lote/detalhe/131929", "267")</f>
      </c>
      <c r="B243" s="4" t="s">
        <f>=HYPERLINK("https://leilaoonline.net/lote/detalhe/131929", " VW/PARATI 1.8")</f>
      </c>
      <c r="C243" s="4" t="inlineStr">
        <is>
          <t>Vendido</t>
        </is>
      </c>
      <c r="D243" s="4" t="inlineStr">
        <is>
          <t>1</t>
        </is>
      </c>
      <c r="E243" s="5" t="inlineStr">
        <is>
          <t>1.800,00</t>
        </is>
      </c>
      <c r="F243" s="4" t="inlineStr">
        <is>
          <t>0.00</t>
        </is>
      </c>
    </row>
    <row collapsed="false" customFormat="false" customHeight="false" hidden="false" ht="12.1" outlineLevel="0" r="244">
      <c r="A244" s="5" t="s">
        <f>=HYPERLINK("https://leilaoonline.net/lote/detalhe/131707", "268")</f>
      </c>
      <c r="B244" s="4" t="s">
        <f>=HYPERLINK("https://leilaoonline.net/lote/detalhe/131707", " GM/CORSA WIND")</f>
      </c>
      <c r="C244" s="4" t="inlineStr">
        <is>
          <t>Vendido</t>
        </is>
      </c>
      <c r="D244" s="4" t="inlineStr">
        <is>
          <t>1</t>
        </is>
      </c>
      <c r="E244" s="5" t="inlineStr">
        <is>
          <t>700,00</t>
        </is>
      </c>
      <c r="F244" s="4" t="inlineStr">
        <is>
          <t>0.00</t>
        </is>
      </c>
    </row>
    <row collapsed="false" customFormat="false" customHeight="false" hidden="false" ht="12.1" outlineLevel="0" r="245">
      <c r="A245" s="5" t="s">
        <f>=HYPERLINK("https://leilaoonline.net/lote/detalhe/131705", "269")</f>
      </c>
      <c r="B245" s="4" t="s">
        <f>=HYPERLINK("https://leilaoonline.net/lote/detalhe/131705", " VW/GOL CL")</f>
      </c>
      <c r="C245" s="4" t="inlineStr">
        <is>
          <t>Vendido</t>
        </is>
      </c>
      <c r="D245" s="4" t="inlineStr">
        <is>
          <t>1</t>
        </is>
      </c>
      <c r="E245" s="5" t="inlineStr">
        <is>
          <t>650,00</t>
        </is>
      </c>
      <c r="F245" s="4" t="inlineStr">
        <is>
          <t>0.00</t>
        </is>
      </c>
    </row>
    <row collapsed="false" customFormat="false" customHeight="false" hidden="false" ht="12.1" outlineLevel="0" r="246">
      <c r="A246" s="5" t="s">
        <f>=HYPERLINK("https://leilaoonline.net/lote/detalhe/131885", "270")</f>
      </c>
      <c r="B246" s="4" t="s">
        <f>=HYPERLINK("https://leilaoonline.net/lote/detalhe/131885", " FIAT/UNO MILLE EP")</f>
      </c>
      <c r="C246" s="4" t="inlineStr">
        <is>
          <t>Vendido</t>
        </is>
      </c>
      <c r="D246" s="4" t="inlineStr">
        <is>
          <t>1</t>
        </is>
      </c>
      <c r="E246" s="5" t="inlineStr">
        <is>
          <t>650,00</t>
        </is>
      </c>
      <c r="F246" s="4" t="inlineStr">
        <is>
          <t>0.00</t>
        </is>
      </c>
    </row>
    <row collapsed="false" customFormat="false" customHeight="false" hidden="false" ht="12.1" outlineLevel="0" r="247">
      <c r="A247" s="5" t="s">
        <f>=HYPERLINK("https://leilaoonline.net/lote/detalhe/131849", "271")</f>
      </c>
      <c r="B247" s="4" t="s">
        <f>=HYPERLINK("https://leilaoonline.net/lote/detalhe/131849", " VW/BRASILIA")</f>
      </c>
      <c r="C247" s="4" t="inlineStr">
        <is>
          <t>Vendido</t>
        </is>
      </c>
      <c r="D247" s="4" t="inlineStr">
        <is>
          <t>1</t>
        </is>
      </c>
      <c r="E247" s="5" t="inlineStr">
        <is>
          <t>450,00</t>
        </is>
      </c>
      <c r="F247" s="4" t="inlineStr">
        <is>
          <t>0.00</t>
        </is>
      </c>
    </row>
    <row collapsed="false" customFormat="false" customHeight="false" hidden="false" ht="12.1" outlineLevel="0" r="248">
      <c r="A248" s="5" t="s">
        <f>=HYPERLINK("https://leilaoonline.net/lote/detalhe/131879", "272")</f>
      </c>
      <c r="B248" s="4" t="s">
        <f>=HYPERLINK("https://leilaoonline.net/lote/detalhe/131879", " RENAULT/CLIO RL 1.0")</f>
      </c>
      <c r="C248" s="4" t="inlineStr">
        <is>
          <t>Vendido</t>
        </is>
      </c>
      <c r="D248" s="4" t="inlineStr">
        <is>
          <t>1</t>
        </is>
      </c>
      <c r="E248" s="5" t="inlineStr">
        <is>
          <t>800,00</t>
        </is>
      </c>
      <c r="F248" s="4" t="inlineStr">
        <is>
          <t>0.00</t>
        </is>
      </c>
    </row>
    <row collapsed="false" customFormat="false" customHeight="false" hidden="false" ht="12.1" outlineLevel="0" r="249">
      <c r="A249" s="5" t="s">
        <f>=HYPERLINK("https://leilaoonline.net/lote/detalhe/131880", "273")</f>
      </c>
      <c r="B249" s="4" t="s">
        <f>=HYPERLINK("https://leilaoonline.net/lote/detalhe/131880", " VW/PARATI 16V")</f>
      </c>
      <c r="C249" s="4" t="inlineStr">
        <is>
          <t>Vendido</t>
        </is>
      </c>
      <c r="D249" s="4" t="inlineStr">
        <is>
          <t>1</t>
        </is>
      </c>
      <c r="E249" s="5" t="inlineStr">
        <is>
          <t>950,00</t>
        </is>
      </c>
      <c r="F249" s="4" t="inlineStr">
        <is>
          <t>0.00</t>
        </is>
      </c>
    </row>
    <row collapsed="false" customFormat="false" customHeight="false" hidden="false" ht="12.1" outlineLevel="0" r="250">
      <c r="A250" s="5" t="s">
        <f>=HYPERLINK("https://leilaoonline.net/lote/detalhe/131935", "274")</f>
      </c>
      <c r="B250" s="4" t="s">
        <f>=HYPERLINK("https://leilaoonline.net/lote/detalhe/131935", " FORD/ESCORT 1.8 GL")</f>
      </c>
      <c r="C250" s="4" t="inlineStr">
        <is>
          <t>Vendido</t>
        </is>
      </c>
      <c r="D250" s="4" t="inlineStr">
        <is>
          <t>1</t>
        </is>
      </c>
      <c r="E250" s="5" t="inlineStr">
        <is>
          <t>650,00</t>
        </is>
      </c>
      <c r="F250" s="4" t="inlineStr">
        <is>
          <t>0.00</t>
        </is>
      </c>
    </row>
    <row collapsed="false" customFormat="false" customHeight="false" hidden="false" ht="12.1" outlineLevel="0" r="251">
      <c r="A251" s="5" t="s">
        <f>=HYPERLINK("https://leilaoonline.net/lote/detalhe/131943", "275")</f>
      </c>
      <c r="B251" s="4" t="s">
        <f>=HYPERLINK("https://leilaoonline.net/lote/detalhe/131943", " VW/FUSCA 1300")</f>
      </c>
      <c r="C251" s="4" t="inlineStr">
        <is>
          <t>Vendido</t>
        </is>
      </c>
      <c r="D251" s="4" t="inlineStr">
        <is>
          <t>1</t>
        </is>
      </c>
      <c r="E251" s="5" t="inlineStr">
        <is>
          <t>650,00</t>
        </is>
      </c>
      <c r="F251" s="4" t="inlineStr">
        <is>
          <t>0.00</t>
        </is>
      </c>
    </row>
    <row collapsed="false" customFormat="false" customHeight="false" hidden="false" ht="12.1" outlineLevel="0" r="252">
      <c r="A252" s="5" t="s">
        <f>=HYPERLINK("https://leilaoonline.net/lote/detalhe/131790", "276")</f>
      </c>
      <c r="B252" s="4" t="s">
        <f>=HYPERLINK("https://leilaoonline.net/lote/detalhe/131790", " VW/GOL 1.0")</f>
      </c>
      <c r="C252" s="4" t="inlineStr">
        <is>
          <t>Vendido</t>
        </is>
      </c>
      <c r="D252" s="4" t="inlineStr">
        <is>
          <t>1</t>
        </is>
      </c>
      <c r="E252" s="5" t="inlineStr">
        <is>
          <t>5.700,00</t>
        </is>
      </c>
      <c r="F252" s="4" t="inlineStr">
        <is>
          <t>0.00</t>
        </is>
      </c>
    </row>
    <row collapsed="false" customFormat="false" customHeight="false" hidden="false" ht="12.1" outlineLevel="0" r="253">
      <c r="A253" s="5" t="s">
        <f>=HYPERLINK("https://leilaoonline.net/lote/detalhe/131942", "277")</f>
      </c>
      <c r="B253" s="4" t="s">
        <f>=HYPERLINK("https://leilaoonline.net/lote/detalhe/131942", " VW/SANTANA CL")</f>
      </c>
      <c r="C253" s="4" t="inlineStr">
        <is>
          <t>Vendido</t>
        </is>
      </c>
      <c r="D253" s="4" t="inlineStr">
        <is>
          <t>1</t>
        </is>
      </c>
      <c r="E253" s="5" t="inlineStr">
        <is>
          <t>650,00</t>
        </is>
      </c>
      <c r="F253" s="4" t="inlineStr">
        <is>
          <t>0.00</t>
        </is>
      </c>
    </row>
    <row collapsed="false" customFormat="false" customHeight="false" hidden="false" ht="12.1" outlineLevel="0" r="254">
      <c r="A254" s="5" t="s">
        <f>=HYPERLINK("https://leilaoonline.net/lote/detalhe/131938", "278")</f>
      </c>
      <c r="B254" s="4" t="s">
        <f>=HYPERLINK("https://leilaoonline.net/lote/detalhe/131938", " FORD/VERONA GLX")</f>
      </c>
      <c r="C254" s="4" t="inlineStr">
        <is>
          <t>Vendido</t>
        </is>
      </c>
      <c r="D254" s="4" t="inlineStr">
        <is>
          <t>1</t>
        </is>
      </c>
      <c r="E254" s="5" t="inlineStr">
        <is>
          <t>650,00</t>
        </is>
      </c>
      <c r="F254" s="4" t="inlineStr">
        <is>
          <t>0.00</t>
        </is>
      </c>
    </row>
    <row collapsed="false" customFormat="false" customHeight="false" hidden="false" ht="12.1" outlineLevel="0" r="255">
      <c r="A255" s="5" t="s">
        <f>=HYPERLINK("https://leilaoonline.net/lote/detalhe/131944", "279")</f>
      </c>
      <c r="B255" s="4" t="s">
        <f>=HYPERLINK("https://leilaoonline.net/lote/detalhe/131944", " GM/CORSA WIND")</f>
      </c>
      <c r="C255" s="4" t="inlineStr">
        <is>
          <t>Vendido</t>
        </is>
      </c>
      <c r="D255" s="4" t="inlineStr">
        <is>
          <t>1</t>
        </is>
      </c>
      <c r="E255" s="5" t="inlineStr">
        <is>
          <t>650,00</t>
        </is>
      </c>
      <c r="F255" s="4" t="inlineStr">
        <is>
          <t>0.00</t>
        </is>
      </c>
    </row>
    <row collapsed="false" customFormat="false" customHeight="false" hidden="false" ht="12.1" outlineLevel="0" r="256">
      <c r="A256" s="5" t="s">
        <f>=HYPERLINK("https://leilaoonline.net/lote/detalhe/131948", "281")</f>
      </c>
      <c r="B256" s="4" t="s">
        <f>=HYPERLINK("https://leilaoonline.net/lote/detalhe/131948", " GM/CORSA WIND")</f>
      </c>
      <c r="C256" s="4" t="inlineStr">
        <is>
          <t>Vendido</t>
        </is>
      </c>
      <c r="D256" s="4" t="inlineStr">
        <is>
          <t>1</t>
        </is>
      </c>
      <c r="E256" s="5" t="inlineStr">
        <is>
          <t>1.450,00</t>
        </is>
      </c>
      <c r="F256" s="4" t="inlineStr">
        <is>
          <t>0.00</t>
        </is>
      </c>
    </row>
    <row collapsed="false" customFormat="false" customHeight="false" hidden="false" ht="12.1" outlineLevel="0" r="257">
      <c r="A257" s="5" t="s">
        <f>=HYPERLINK("https://leilaoonline.net/lote/detalhe/131719", "282")</f>
      </c>
      <c r="B257" s="4" t="s">
        <f>=HYPERLINK("https://leilaoonline.net/lote/detalhe/131719", " FIAT/UNO MILLE EX")</f>
      </c>
      <c r="C257" s="4" t="inlineStr">
        <is>
          <t>Vendido</t>
        </is>
      </c>
      <c r="D257" s="4" t="inlineStr">
        <is>
          <t>1</t>
        </is>
      </c>
      <c r="E257" s="5" t="inlineStr">
        <is>
          <t>650,00</t>
        </is>
      </c>
      <c r="F257" s="4" t="inlineStr">
        <is>
          <t>0.00</t>
        </is>
      </c>
    </row>
    <row collapsed="false" customFormat="false" customHeight="false" hidden="false" ht="12.1" outlineLevel="0" r="258">
      <c r="A258" s="5" t="s">
        <f>=HYPERLINK("https://leilaoonline.net/lote/detalhe/131725", "283")</f>
      </c>
      <c r="B258" s="4" t="s">
        <f>=HYPERLINK("https://leilaoonline.net/lote/detalhe/131725", " VW/GOL CL 1.8")</f>
      </c>
      <c r="C258" s="4" t="inlineStr">
        <is>
          <t>Vendido</t>
        </is>
      </c>
      <c r="D258" s="4" t="inlineStr">
        <is>
          <t>1</t>
        </is>
      </c>
      <c r="E258" s="5" t="inlineStr">
        <is>
          <t>650,00</t>
        </is>
      </c>
      <c r="F258" s="4" t="inlineStr">
        <is>
          <t>0.00</t>
        </is>
      </c>
    </row>
    <row collapsed="false" customFormat="false" customHeight="false" hidden="false" ht="12.1" outlineLevel="0" r="259">
      <c r="A259" s="5" t="s">
        <f>=HYPERLINK("https://leilaoonline.net/lote/detalhe/131724", "285")</f>
      </c>
      <c r="B259" s="4" t="s">
        <f>=HYPERLINK("https://leilaoonline.net/lote/detalhe/131724", " VW/GOL 1.0")</f>
      </c>
      <c r="C259" s="4" t="inlineStr">
        <is>
          <t>Vendido</t>
        </is>
      </c>
      <c r="D259" s="4" t="inlineStr">
        <is>
          <t>1</t>
        </is>
      </c>
      <c r="E259" s="5" t="inlineStr">
        <is>
          <t>1.300,00</t>
        </is>
      </c>
      <c r="F259" s="4" t="inlineStr">
        <is>
          <t>0.00</t>
        </is>
      </c>
    </row>
    <row collapsed="false" customFormat="false" customHeight="false" hidden="false" ht="12.1" outlineLevel="0" r="260">
      <c r="A260" s="5" t="s">
        <f>=HYPERLINK("https://leilaoonline.net/lote/detalhe/131726", "287")</f>
      </c>
      <c r="B260" s="4" t="s">
        <f>=HYPERLINK("https://leilaoonline.net/lote/detalhe/131726", " VW/KOMBI")</f>
      </c>
      <c r="C260" s="4" t="inlineStr">
        <is>
          <t>Vendido</t>
        </is>
      </c>
      <c r="D260" s="4" t="inlineStr">
        <is>
          <t>1</t>
        </is>
      </c>
      <c r="E260" s="5" t="inlineStr">
        <is>
          <t>1.550,00</t>
        </is>
      </c>
      <c r="F260" s="4" t="inlineStr">
        <is>
          <t>0.00</t>
        </is>
      </c>
    </row>
    <row collapsed="false" customFormat="false" customHeight="false" hidden="false" ht="12.1" outlineLevel="0" r="261">
      <c r="A261" s="5" t="s">
        <f>=HYPERLINK("https://leilaoonline.net/lote/detalhe/131850", "289")</f>
      </c>
      <c r="B261" s="4" t="s">
        <f>=HYPERLINK("https://leilaoonline.net/lote/detalhe/131850", " FORD/ESCORT")</f>
      </c>
      <c r="C261" s="4" t="inlineStr">
        <is>
          <t>Vendido</t>
        </is>
      </c>
      <c r="D261" s="4" t="inlineStr">
        <is>
          <t>1</t>
        </is>
      </c>
      <c r="E261" s="5" t="inlineStr">
        <is>
          <t>450,00</t>
        </is>
      </c>
      <c r="F261" s="4" t="inlineStr">
        <is>
          <t>0.00</t>
        </is>
      </c>
    </row>
    <row collapsed="false" customFormat="false" customHeight="false" hidden="false" ht="12.1" outlineLevel="0" r="262">
      <c r="A262" s="5" t="s">
        <f>=HYPERLINK("https://leilaoonline.net/lote/detalhe/131727", "290")</f>
      </c>
      <c r="B262" s="4" t="s">
        <f>=HYPERLINK("https://leilaoonline.net/lote/detalhe/131727", " FORD/CORCEL II L")</f>
      </c>
      <c r="C262" s="4" t="inlineStr">
        <is>
          <t>Vendido</t>
        </is>
      </c>
      <c r="D262" s="4" t="inlineStr">
        <is>
          <t>1</t>
        </is>
      </c>
      <c r="E262" s="5" t="inlineStr">
        <is>
          <t>650,00</t>
        </is>
      </c>
      <c r="F262" s="4" t="inlineStr">
        <is>
          <t>0.00</t>
        </is>
      </c>
    </row>
    <row collapsed="false" customFormat="false" customHeight="false" hidden="false" ht="12.1" outlineLevel="0" r="263">
      <c r="A263" s="5" t="s">
        <f>=HYPERLINK("https://leilaoonline.net/lote/detalhe/131789", "291")</f>
      </c>
      <c r="B263" s="4" t="s">
        <f>=HYPERLINK("https://leilaoonline.net/lote/detalhe/131789", " FORD/DELREY BELINA GLX")</f>
      </c>
      <c r="C263" s="4" t="inlineStr">
        <is>
          <t>Vendido</t>
        </is>
      </c>
      <c r="D263" s="4" t="inlineStr">
        <is>
          <t>1</t>
        </is>
      </c>
      <c r="E263" s="5" t="inlineStr">
        <is>
          <t>2.000,00</t>
        </is>
      </c>
      <c r="F263" s="4" t="inlineStr">
        <is>
          <t>0.00</t>
        </is>
      </c>
    </row>
    <row collapsed="false" customFormat="false" customHeight="false" hidden="false" ht="12.1" outlineLevel="0" r="264">
      <c r="A264" s="5" t="s">
        <f>=HYPERLINK("https://leilaoonline.net/lote/detalhe/131788", "292")</f>
      </c>
      <c r="B264" s="4" t="s">
        <f>=HYPERLINK("https://leilaoonline.net/lote/detalhe/131788", " VW/FUSCA")</f>
      </c>
      <c r="C264" s="4" t="inlineStr">
        <is>
          <t>Vendido</t>
        </is>
      </c>
      <c r="D264" s="4" t="inlineStr">
        <is>
          <t>1</t>
        </is>
      </c>
      <c r="E264" s="5" t="inlineStr">
        <is>
          <t>850,00</t>
        </is>
      </c>
      <c r="F264" s="4" t="inlineStr">
        <is>
          <t>0.00</t>
        </is>
      </c>
    </row>
    <row collapsed="false" customFormat="false" customHeight="false" hidden="false" ht="12.1" outlineLevel="0" r="265">
      <c r="A265" s="5" t="s">
        <f>=HYPERLINK("https://leilaoonline.net/lote/detalhe/131797", "293")</f>
      </c>
      <c r="B265" s="4" t="s">
        <f>=HYPERLINK("https://leilaoonline.net/lote/detalhe/131797", " VW/GOL CLI 1.8")</f>
      </c>
      <c r="C265" s="4" t="inlineStr">
        <is>
          <t>Vendido</t>
        </is>
      </c>
      <c r="D265" s="4" t="inlineStr">
        <is>
          <t>1</t>
        </is>
      </c>
      <c r="E265" s="5" t="inlineStr">
        <is>
          <t>1.450,00</t>
        </is>
      </c>
      <c r="F265" s="4" t="inlineStr">
        <is>
          <t>0.00</t>
        </is>
      </c>
    </row>
    <row collapsed="false" customFormat="false" customHeight="false" hidden="false" ht="12.1" outlineLevel="0" r="266">
      <c r="A266" s="5" t="s">
        <f>=HYPERLINK("https://leilaoonline.net/lote/detalhe/131923", "294")</f>
      </c>
      <c r="B266" s="4" t="s">
        <f>=HYPERLINK("https://leilaoonline.net/lote/detalhe/131923", " VW/GOL 1000")</f>
      </c>
      <c r="C266" s="4" t="inlineStr">
        <is>
          <t>Vendido</t>
        </is>
      </c>
      <c r="D266" s="4" t="inlineStr">
        <is>
          <t>1</t>
        </is>
      </c>
      <c r="E266" s="5" t="inlineStr">
        <is>
          <t>750,00</t>
        </is>
      </c>
      <c r="F266" s="4" t="inlineStr">
        <is>
          <t>0.00</t>
        </is>
      </c>
    </row>
    <row collapsed="false" customFormat="false" customHeight="false" hidden="false" ht="12.1" outlineLevel="0" r="267">
      <c r="A267" s="5" t="s">
        <f>=HYPERLINK("https://leilaoonline.net/lote/detalhe/131934", "295")</f>
      </c>
      <c r="B267" s="4" t="s">
        <f>=HYPERLINK("https://leilaoonline.net/lote/detalhe/131934", " FORD/DEL REY BELINA L")</f>
      </c>
      <c r="C267" s="4" t="inlineStr">
        <is>
          <t>Vendido</t>
        </is>
      </c>
      <c r="D267" s="4" t="inlineStr">
        <is>
          <t>1</t>
        </is>
      </c>
      <c r="E267" s="5" t="inlineStr">
        <is>
          <t>1.250,00</t>
        </is>
      </c>
      <c r="F267" s="4" t="inlineStr">
        <is>
          <t>0.00</t>
        </is>
      </c>
    </row>
    <row collapsed="false" customFormat="false" customHeight="false" hidden="false" ht="12.1" outlineLevel="0" r="268">
      <c r="A268" s="5" t="s">
        <f>=HYPERLINK("https://leilaoonline.net/lote/detalhe/131925", "296")</f>
      </c>
      <c r="B268" s="4" t="s">
        <f>=HYPERLINK("https://leilaoonline.net/lote/detalhe/131925", " GM/MONZA SL/E")</f>
      </c>
      <c r="C268" s="4" t="inlineStr">
        <is>
          <t>Vendido</t>
        </is>
      </c>
      <c r="D268" s="4" t="inlineStr">
        <is>
          <t>1</t>
        </is>
      </c>
      <c r="E268" s="5" t="inlineStr">
        <is>
          <t>650,00</t>
        </is>
      </c>
      <c r="F268" s="4" t="inlineStr">
        <is>
          <t>0.00</t>
        </is>
      </c>
    </row>
    <row collapsed="false" customFormat="false" customHeight="false" hidden="false" ht="12.1" outlineLevel="0" r="269">
      <c r="A269" s="5" t="s">
        <f>=HYPERLINK("https://leilaoonline.net/lote/detalhe/131926", "297")</f>
      </c>
      <c r="B269" s="4" t="s">
        <f>=HYPERLINK("https://leilaoonline.net/lote/detalhe/131926", " FORD/ESCORT XR-3")</f>
      </c>
      <c r="C269" s="4" t="inlineStr">
        <is>
          <t>Vendido</t>
        </is>
      </c>
      <c r="D269" s="4" t="inlineStr">
        <is>
          <t>1</t>
        </is>
      </c>
      <c r="E269" s="5" t="inlineStr">
        <is>
          <t>650,00</t>
        </is>
      </c>
      <c r="F269" s="4" t="inlineStr">
        <is>
          <t>0.00</t>
        </is>
      </c>
    </row>
    <row collapsed="false" customFormat="false" customHeight="false" hidden="false" ht="12.1" outlineLevel="0" r="270">
      <c r="A270" s="5" t="s">
        <f>=HYPERLINK("https://leilaoonline.net/lote/detalhe/131892", "298")</f>
      </c>
      <c r="B270" s="4" t="s">
        <f>=HYPERLINK("https://leilaoonline.net/lote/detalhe/131892", " FIAT/UNO S")</f>
      </c>
      <c r="C270" s="4" t="inlineStr">
        <is>
          <t>Vendido</t>
        </is>
      </c>
      <c r="D270" s="4" t="inlineStr">
        <is>
          <t>1</t>
        </is>
      </c>
      <c r="E270" s="5" t="inlineStr">
        <is>
          <t>650,00</t>
        </is>
      </c>
      <c r="F270" s="4" t="inlineStr">
        <is>
          <t>0.00</t>
        </is>
      </c>
    </row>
    <row collapsed="false" customFormat="false" customHeight="false" hidden="false" ht="12.1" outlineLevel="0" r="271">
      <c r="A271" s="5" t="s">
        <f>=HYPERLINK("https://leilaoonline.net/lote/detalhe/131867", "300")</f>
      </c>
      <c r="B271" s="4" t="s">
        <f>=HYPERLINK("https://leilaoonline.net/lote/detalhe/131867", " FORD/ESCORT")</f>
      </c>
      <c r="C271" s="4" t="inlineStr">
        <is>
          <t>Vendido</t>
        </is>
      </c>
      <c r="D271" s="4" t="inlineStr">
        <is>
          <t>1</t>
        </is>
      </c>
      <c r="E271" s="5" t="inlineStr">
        <is>
          <t>450,00</t>
        </is>
      </c>
      <c r="F271" s="4" t="inlineStr">
        <is>
          <t>0.00</t>
        </is>
      </c>
    </row>
    <row collapsed="false" customFormat="false" customHeight="false" hidden="false" ht="12.1" outlineLevel="0" r="272">
      <c r="A272" s="5" t="s">
        <f>=HYPERLINK("https://leilaoonline.net/lote/detalhe/131905", "301")</f>
      </c>
      <c r="B272" s="4" t="s">
        <f>=HYPERLINK("https://leilaoonline.net/lote/detalhe/131905", " VW/PASSAT LS")</f>
      </c>
      <c r="C272" s="4" t="inlineStr">
        <is>
          <t>Vendido</t>
        </is>
      </c>
      <c r="D272" s="4" t="inlineStr">
        <is>
          <t>1</t>
        </is>
      </c>
      <c r="E272" s="5" t="inlineStr">
        <is>
          <t>650,00</t>
        </is>
      </c>
      <c r="F272" s="4" t="inlineStr">
        <is>
          <t>0.00</t>
        </is>
      </c>
    </row>
    <row collapsed="false" customFormat="false" customHeight="false" hidden="false" ht="12.1" outlineLevel="0" r="273">
      <c r="A273" s="5" t="s">
        <f>=HYPERLINK("https://leilaoonline.net/lote/detalhe/131893", "303")</f>
      </c>
      <c r="B273" s="4" t="s">
        <f>=HYPERLINK("https://leilaoonline.net/lote/detalhe/131893", " FORD/VERONA GLX")</f>
      </c>
      <c r="C273" s="4" t="inlineStr">
        <is>
          <t>Vendido</t>
        </is>
      </c>
      <c r="D273" s="4" t="inlineStr">
        <is>
          <t>1</t>
        </is>
      </c>
      <c r="E273" s="5" t="inlineStr">
        <is>
          <t>650,00</t>
        </is>
      </c>
      <c r="F273" s="4" t="inlineStr">
        <is>
          <t>0.00</t>
        </is>
      </c>
    </row>
    <row collapsed="false" customFormat="false" customHeight="false" hidden="false" ht="12.1" outlineLevel="0" r="274">
      <c r="A274" s="5" t="s">
        <f>=HYPERLINK("https://leilaoonline.net/lote/detalhe/131894", "304")</f>
      </c>
      <c r="B274" s="4" t="s">
        <f>=HYPERLINK("https://leilaoonline.net/lote/detalhe/131894", " FIAT/FIAT 147 L")</f>
      </c>
      <c r="C274" s="4" t="inlineStr">
        <is>
          <t>Vendido</t>
        </is>
      </c>
      <c r="D274" s="4" t="inlineStr">
        <is>
          <t>1</t>
        </is>
      </c>
      <c r="E274" s="5" t="inlineStr">
        <is>
          <t>750,00</t>
        </is>
      </c>
      <c r="F274" s="4" t="inlineStr">
        <is>
          <t>0.00</t>
        </is>
      </c>
    </row>
    <row collapsed="false" customFormat="false" customHeight="false" hidden="false" ht="12.1" outlineLevel="0" r="275">
      <c r="A275" s="5" t="s">
        <f>=HYPERLINK("https://leilaoonline.net/lote/detalhe/131851", "305")</f>
      </c>
      <c r="B275" s="4" t="s">
        <f>=HYPERLINK("https://leilaoonline.net/lote/detalhe/131851", " FIAT/UNO")</f>
      </c>
      <c r="C275" s="4" t="inlineStr">
        <is>
          <t>Vendido</t>
        </is>
      </c>
      <c r="D275" s="4" t="inlineStr">
        <is>
          <t>1</t>
        </is>
      </c>
      <c r="E275" s="5" t="inlineStr">
        <is>
          <t>450,00</t>
        </is>
      </c>
      <c r="F275" s="4" t="inlineStr">
        <is>
          <t>0.00</t>
        </is>
      </c>
    </row>
    <row collapsed="false" customFormat="false" customHeight="false" hidden="false" ht="12.1" outlineLevel="0" r="276">
      <c r="A276" s="5" t="s">
        <f>=HYPERLINK("https://leilaoonline.net/lote/detalhe/131859", "306")</f>
      </c>
      <c r="B276" s="4" t="s">
        <f>=HYPERLINK("https://leilaoonline.net/lote/detalhe/131859", " VW/GOL 1000")</f>
      </c>
      <c r="C276" s="4" t="inlineStr">
        <is>
          <t>Vendido</t>
        </is>
      </c>
      <c r="D276" s="4" t="inlineStr">
        <is>
          <t>1</t>
        </is>
      </c>
      <c r="E276" s="5" t="inlineStr">
        <is>
          <t>500,00</t>
        </is>
      </c>
      <c r="F276" s="4" t="inlineStr">
        <is>
          <t>0.00</t>
        </is>
      </c>
    </row>
    <row collapsed="false" customFormat="false" customHeight="false" hidden="false" ht="12.1" outlineLevel="0" r="277">
      <c r="A277" s="5" t="s">
        <f>=HYPERLINK("https://leilaoonline.net/lote/detalhe/131869", "307")</f>
      </c>
      <c r="B277" s="4" t="s">
        <f>=HYPERLINK("https://leilaoonline.net/lote/detalhe/131869", " VW/GOL S")</f>
      </c>
      <c r="C277" s="4" t="inlineStr">
        <is>
          <t>Vendido</t>
        </is>
      </c>
      <c r="D277" s="4" t="inlineStr">
        <is>
          <t>1</t>
        </is>
      </c>
      <c r="E277" s="5" t="inlineStr">
        <is>
          <t>650,00</t>
        </is>
      </c>
      <c r="F277" s="4" t="inlineStr">
        <is>
          <t>0.00</t>
        </is>
      </c>
    </row>
    <row collapsed="false" customFormat="false" customHeight="false" hidden="false" ht="12.1" outlineLevel="0" r="278">
      <c r="A278" s="5" t="s">
        <f>=HYPERLINK("https://leilaoonline.net/lote/detalhe/131780", "308")</f>
      </c>
      <c r="B278" s="4" t="s">
        <f>=HYPERLINK("https://leilaoonline.net/lote/detalhe/131780", " FORD/ESCORT GL")</f>
      </c>
      <c r="C278" s="4" t="inlineStr">
        <is>
          <t>Vendido</t>
        </is>
      </c>
      <c r="D278" s="4" t="inlineStr">
        <is>
          <t>1</t>
        </is>
      </c>
      <c r="E278" s="5" t="inlineStr">
        <is>
          <t>650,00</t>
        </is>
      </c>
      <c r="F278" s="4" t="inlineStr">
        <is>
          <t>0.00</t>
        </is>
      </c>
    </row>
    <row collapsed="false" customFormat="false" customHeight="false" hidden="false" ht="12.1" outlineLevel="0" r="279">
      <c r="A279" s="5" t="s">
        <f>=HYPERLINK("https://leilaoonline.net/lote/detalhe/131782", "310")</f>
      </c>
      <c r="B279" s="4" t="s">
        <f>=HYPERLINK("https://leilaoonline.net/lote/detalhe/131782", " VW/GOL 1.0")</f>
      </c>
      <c r="C279" s="4" t="inlineStr">
        <is>
          <t>Vendido</t>
        </is>
      </c>
      <c r="D279" s="4" t="inlineStr">
        <is>
          <t>1</t>
        </is>
      </c>
      <c r="E279" s="5" t="inlineStr">
        <is>
          <t>5.650,00</t>
        </is>
      </c>
      <c r="F279" s="4" t="inlineStr">
        <is>
          <t>0.00</t>
        </is>
      </c>
    </row>
    <row collapsed="false" customFormat="false" customHeight="false" hidden="false" ht="12.1" outlineLevel="0" r="280">
      <c r="A280" s="5" t="s">
        <f>=HYPERLINK("https://leilaoonline.net/lote/detalhe/131870", "312")</f>
      </c>
      <c r="B280" s="4" t="s">
        <f>=HYPERLINK("https://leilaoonline.net/lote/detalhe/131870", " HONDA/CBX 250 TWISTER")</f>
      </c>
      <c r="C280" s="4" t="inlineStr">
        <is>
          <t>Vendido</t>
        </is>
      </c>
      <c r="D280" s="4" t="inlineStr">
        <is>
          <t>1</t>
        </is>
      </c>
      <c r="E280" s="5" t="inlineStr">
        <is>
          <t>3.900,00</t>
        </is>
      </c>
      <c r="F280" s="4" t="inlineStr">
        <is>
          <t>0.00</t>
        </is>
      </c>
    </row>
    <row collapsed="false" customFormat="false" customHeight="false" hidden="false" ht="12.1" outlineLevel="0" r="281">
      <c r="A281" s="5" t="s">
        <f>=HYPERLINK("https://leilaoonline.net/lote/detalhe/131776", "313")</f>
      </c>
      <c r="B281" s="4" t="s">
        <f>=HYPERLINK("https://leilaoonline.net/lote/detalhe/131776", " HONDA/CG 125 TITAN KSE")</f>
      </c>
      <c r="C281" s="4" t="inlineStr">
        <is>
          <t>Vendido</t>
        </is>
      </c>
      <c r="D281" s="4" t="inlineStr">
        <is>
          <t>1</t>
        </is>
      </c>
      <c r="E281" s="5" t="inlineStr">
        <is>
          <t>1.250,00</t>
        </is>
      </c>
      <c r="F281" s="4" t="inlineStr">
        <is>
          <t>0.00</t>
        </is>
      </c>
    </row>
    <row collapsed="false" customFormat="false" customHeight="false" hidden="false" ht="12.1" outlineLevel="0" r="282">
      <c r="A282" s="5" t="s">
        <f>=HYPERLINK("https://leilaoonline.net/lote/detalhe/131777", "314")</f>
      </c>
      <c r="B282" s="4" t="s">
        <f>=HYPERLINK("https://leilaoonline.net/lote/detalhe/131777", " HONDA/CG 125 FAN KS")</f>
      </c>
      <c r="C282" s="4" t="inlineStr">
        <is>
          <t>Vendido</t>
        </is>
      </c>
      <c r="D282" s="4" t="inlineStr">
        <is>
          <t>1</t>
        </is>
      </c>
      <c r="E282" s="5" t="inlineStr">
        <is>
          <t>1.450,00</t>
        </is>
      </c>
      <c r="F282" s="4" t="inlineStr">
        <is>
          <t>0.00</t>
        </is>
      </c>
    </row>
    <row collapsed="false" customFormat="false" customHeight="false" hidden="false" ht="12.1" outlineLevel="0" r="283">
      <c r="A283" s="5" t="s">
        <f>=HYPERLINK("https://leilaoonline.net/lote/detalhe/131767", "315")</f>
      </c>
      <c r="B283" s="4" t="s">
        <f>=HYPERLINK("https://leilaoonline.net/lote/detalhe/131767", " GM/CHEVETTE SE")</f>
      </c>
      <c r="C283" s="4" t="inlineStr">
        <is>
          <t>Vendido</t>
        </is>
      </c>
      <c r="D283" s="4" t="inlineStr">
        <is>
          <t>1</t>
        </is>
      </c>
      <c r="E283" s="5" t="inlineStr">
        <is>
          <t>700,00</t>
        </is>
      </c>
      <c r="F283" s="4" t="inlineStr">
        <is>
          <t>0.00</t>
        </is>
      </c>
    </row>
    <row collapsed="false" customFormat="false" customHeight="false" hidden="false" ht="12.1" outlineLevel="0" r="284">
      <c r="A284" s="5" t="s">
        <f>=HYPERLINK("https://leilaoonline.net/lote/detalhe/131764", "316")</f>
      </c>
      <c r="B284" s="4" t="s">
        <f>=HYPERLINK("https://leilaoonline.net/lote/detalhe/131764", " VW/PARATI CL")</f>
      </c>
      <c r="C284" s="4" t="inlineStr">
        <is>
          <t>Vendido</t>
        </is>
      </c>
      <c r="D284" s="4" t="inlineStr">
        <is>
          <t>1</t>
        </is>
      </c>
      <c r="E284" s="5" t="inlineStr">
        <is>
          <t>1.100,00</t>
        </is>
      </c>
      <c r="F284" s="4" t="inlineStr">
        <is>
          <t>0.00</t>
        </is>
      </c>
    </row>
    <row collapsed="false" customFormat="false" customHeight="false" hidden="false" ht="12.1" outlineLevel="0" r="285">
      <c r="A285" s="5" t="s">
        <f>=HYPERLINK("https://leilaoonline.net/lote/detalhe/131771", "317")</f>
      </c>
      <c r="B285" s="4" t="s">
        <f>=HYPERLINK("https://leilaoonline.net/lote/detalhe/131771", " VW/GOL CLI")</f>
      </c>
      <c r="C285" s="4" t="inlineStr">
        <is>
          <t>Vendido</t>
        </is>
      </c>
      <c r="D285" s="4" t="inlineStr">
        <is>
          <t>1</t>
        </is>
      </c>
      <c r="E285" s="5" t="inlineStr">
        <is>
          <t>1.300,00</t>
        </is>
      </c>
      <c r="F285" s="4" t="inlineStr">
        <is>
          <t>0.00</t>
        </is>
      </c>
    </row>
    <row collapsed="false" customFormat="false" customHeight="false" hidden="false" ht="12.1" outlineLevel="0" r="286">
      <c r="A286" s="5" t="s">
        <f>=HYPERLINK("https://leilaoonline.net/lote/detalhe/131774", "318")</f>
      </c>
      <c r="B286" s="4" t="s">
        <f>=HYPERLINK("https://leilaoonline.net/lote/detalhe/131774", " FIAT/UNO S")</f>
      </c>
      <c r="C286" s="4" t="inlineStr">
        <is>
          <t>Vendido</t>
        </is>
      </c>
      <c r="D286" s="4" t="inlineStr">
        <is>
          <t>1</t>
        </is>
      </c>
      <c r="E286" s="5" t="inlineStr">
        <is>
          <t>700,00</t>
        </is>
      </c>
      <c r="F286" s="4" t="inlineStr">
        <is>
          <t>0.00</t>
        </is>
      </c>
    </row>
    <row collapsed="false" customFormat="false" customHeight="false" hidden="false" ht="12.1" outlineLevel="0" r="287">
      <c r="A287" s="5" t="s">
        <f>=HYPERLINK("https://leilaoonline.net/lote/detalhe/131775", "319")</f>
      </c>
      <c r="B287" s="4" t="s">
        <f>=HYPERLINK("https://leilaoonline.net/lote/detalhe/131775", " FORD/VERSAILLES 2.0 GL")</f>
      </c>
      <c r="C287" s="4" t="inlineStr">
        <is>
          <t>Vendido</t>
        </is>
      </c>
      <c r="D287" s="4" t="inlineStr">
        <is>
          <t>1</t>
        </is>
      </c>
      <c r="E287" s="5" t="inlineStr">
        <is>
          <t>1.550,00</t>
        </is>
      </c>
      <c r="F287" s="4" t="inlineStr">
        <is>
          <t>0.00</t>
        </is>
      </c>
    </row>
    <row collapsed="false" customFormat="false" customHeight="false" hidden="false" ht="12.1" outlineLevel="0" r="288">
      <c r="A288" s="5" t="s">
        <f>=HYPERLINK("https://leilaoonline.net/lote/detalhe/131864", "320")</f>
      </c>
      <c r="B288" s="4" t="s">
        <f>=HYPERLINK("https://leilaoonline.net/lote/detalhe/131864", " FORD/ESCORT 1.6 I GLX")</f>
      </c>
      <c r="C288" s="4" t="inlineStr">
        <is>
          <t>Vendido</t>
        </is>
      </c>
      <c r="D288" s="4" t="inlineStr">
        <is>
          <t>1</t>
        </is>
      </c>
      <c r="E288" s="5" t="inlineStr">
        <is>
          <t>2.700,00</t>
        </is>
      </c>
      <c r="F288" s="4" t="inlineStr">
        <is>
          <t>0.00</t>
        </is>
      </c>
    </row>
    <row collapsed="false" customFormat="false" customHeight="false" hidden="false" ht="12.1" outlineLevel="0" r="289">
      <c r="A289" s="5" t="s">
        <f>=HYPERLINK("https://leilaoonline.net/lote/detalhe/131772", "321")</f>
      </c>
      <c r="B289" s="4" t="s">
        <f>=HYPERLINK("https://leilaoonline.net/lote/detalhe/131772", " IMP/FIAT/TIPO 1.6 IE")</f>
      </c>
      <c r="C289" s="4" t="inlineStr">
        <is>
          <t>Vendido</t>
        </is>
      </c>
      <c r="D289" s="4" t="inlineStr">
        <is>
          <t>1</t>
        </is>
      </c>
      <c r="E289" s="5" t="inlineStr">
        <is>
          <t>800,00</t>
        </is>
      </c>
      <c r="F289" s="4" t="inlineStr">
        <is>
          <t>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2026-06-14T15:24:24.00Z</dcterms:created>
  <dc:creator>Tellks Tecnologia</dc:creator>
  <cp:revision>0</cp:revision>
</cp:coreProperties>
</file>