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153"/>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MOTOS, BICICLETAS ANTIGAS, BRINQUEDOS E BEBIDAS ARTESANAIS</t>
        </is>
      </c>
      <c r="C6" s="4"/>
      <c r="D6" s="4"/>
      <c r="E6" s="4"/>
      <c r="F6" s="4"/>
    </row>
    <row collapsed="false" customFormat="false" customHeight="false" hidden="false" ht="12.1" outlineLevel="0" r="7">
      <c r="A7" s="3" t="inlineStr">
        <is>
          <t>Data</t>
        </is>
      </c>
      <c r="B7" s="4" t="inlineStr">
        <is>
          <t>15/06/2022 10:00</t>
        </is>
      </c>
      <c r="C7" s="4"/>
      <c r="D7" s="4"/>
      <c r="E7" s="4"/>
      <c r="F7" s="4"/>
    </row>
    <row collapsed="false" customFormat="false" customHeight="false" hidden="false" ht="12.1" outlineLevel="0" r="8">
      <c r="A8" s="3" t="inlineStr">
        <is>
          <t>Leiloeiro</t>
        </is>
      </c>
      <c r="B8" s="4" t="inlineStr">
        <is>
          <t>Guilherme 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=HYPERLINK("https://leilaoonline.net/lote/detalhe/130804", "001")</f>
      </c>
      <c r="B11" s="4" t="s">
        <f>=HYPERLINK("https://leilaoonline.net/lote/detalhe/130804", " LOTE CONTENDO 100 CÉDULAS DE DINHEIRO ANTIGO ORIGINAL, DE VÁRIOS VALORES E ÉPOCAS,  EM EXCELENTE ESTADO DE CONSERVAÇÃO, RARIDADE PARA COLECIONADORES.")</f>
      </c>
      <c r="C11" s="4" t="inlineStr">
        <is>
          <t>Não vendido</t>
        </is>
      </c>
      <c r="D11" s="4" t="inlineStr">
        <is>
          <t>1</t>
        </is>
      </c>
      <c r="E11" s="5" t="inlineStr">
        <is>
          <t>200,00</t>
        </is>
      </c>
      <c r="F11" s="4" t="inlineStr">
        <is>
          <t>50.00</t>
        </is>
      </c>
    </row>
    <row collapsed="false" customFormat="false" customHeight="false" hidden="false" ht="12.1" outlineLevel="0" r="12">
      <c r="A12" s="5" t="s">
        <f>=HYPERLINK("https://leilaoonline.net/lote/detalhe/131370", "002")</f>
      </c>
      <c r="B12" s="4" t="s">
        <f>=HYPERLINK("https://leilaoonline.net/lote/detalhe/131370", " 30 GARRAFAS DE CACHAÇA SABOR UMBURANA COM MEL - 700ml CADA GARRAFA")</f>
      </c>
      <c r="C12" s="4" t="inlineStr">
        <is>
          <t>Não vendido</t>
        </is>
      </c>
      <c r="D12" s="4" t="inlineStr">
        <is>
          <t>0</t>
        </is>
      </c>
      <c r="E12" s="5" t="inlineStr">
        <is>
          <t>250,00</t>
        </is>
      </c>
      <c r="F12" s="4" t="inlineStr">
        <is>
          <t>50.00</t>
        </is>
      </c>
    </row>
    <row collapsed="false" customFormat="false" customHeight="false" hidden="false" ht="12.1" outlineLevel="0" r="13">
      <c r="A13" s="5" t="s">
        <f>=HYPERLINK("https://leilaoonline.net/lote/detalhe/130812", "004")</f>
      </c>
      <c r="B13" s="4" t="s">
        <f>=HYPERLINK("https://leilaoonline.net/lote/detalhe/130812", "[ VÍDEO ] FATIADOR DE FRIOS MANUAL (MANIVELA) ANTIGO  (FUNCIONANDO)")</f>
      </c>
      <c r="C13" s="4" t="inlineStr">
        <is>
          <t>Não vendido</t>
        </is>
      </c>
      <c r="D13" s="4" t="inlineStr">
        <is>
          <t>0</t>
        </is>
      </c>
      <c r="E13" s="5" t="inlineStr">
        <is>
          <t>150,00</t>
        </is>
      </c>
      <c r="F13" s="4" t="inlineStr">
        <is>
          <t>50.00</t>
        </is>
      </c>
    </row>
    <row collapsed="false" customFormat="false" customHeight="false" hidden="false" ht="12.1" outlineLevel="0" r="14">
      <c r="A14" s="5" t="s">
        <f>=HYPERLINK("https://leilaoonline.net/lote/detalhe/131374", "005")</f>
      </c>
      <c r="B14" s="4" t="s">
        <f>=HYPERLINK("https://leilaoonline.net/lote/detalhe/131374", " LOTE C/ DIVERSOS BRINQUEDOS. L4 ( NO ESTADO).")</f>
      </c>
      <c r="C14" s="4" t="inlineStr">
        <is>
          <t>Não vendido</t>
        </is>
      </c>
      <c r="D14" s="4" t="inlineStr">
        <is>
          <t>0</t>
        </is>
      </c>
      <c r="E14" s="5" t="inlineStr">
        <is>
          <t>80,00</t>
        </is>
      </c>
      <c r="F14" s="4" t="inlineStr">
        <is>
          <t>50.00</t>
        </is>
      </c>
    </row>
    <row collapsed="false" customFormat="false" customHeight="false" hidden="false" ht="12.1" outlineLevel="0" r="15">
      <c r="A15" s="5" t="s">
        <f>=HYPERLINK("https://leilaoonline.net/lote/detalhe/130796", "006")</f>
      </c>
      <c r="B15" s="4" t="s">
        <f>=HYPERLINK("https://leilaoonline.net/lote/detalhe/130796", " 02- DISPLAY ( PAINEL) ARTICULADO , APROX 02 METROS DE ALTURA, COM BASE, FIAÇÃO ELÉTRICA E VIDRO TEMPERADO ( POUCO USO).")</f>
      </c>
      <c r="C15" s="4" t="inlineStr">
        <is>
          <t>Vendido</t>
        </is>
      </c>
      <c r="D15" s="4" t="inlineStr">
        <is>
          <t>1</t>
        </is>
      </c>
      <c r="E15" s="5" t="inlineStr">
        <is>
          <t>250,00</t>
        </is>
      </c>
      <c r="F15" s="4" t="inlineStr">
        <is>
          <t>50.00</t>
        </is>
      </c>
    </row>
    <row collapsed="false" customFormat="false" customHeight="false" hidden="false" ht="12.1" outlineLevel="0" r="16">
      <c r="A16" s="5" t="s">
        <f>=HYPERLINK("https://leilaoonline.net/lote/detalhe/130797", "007")</f>
      </c>
      <c r="B16" s="4" t="s">
        <f>=HYPERLINK("https://leilaoonline.net/lote/detalhe/130797", " LOTE C/ 12 CADEIRAS DE COURO GIROFLEX.")</f>
      </c>
      <c r="C16" s="4" t="inlineStr">
        <is>
          <t>Vendido</t>
        </is>
      </c>
      <c r="D16" s="4" t="inlineStr">
        <is>
          <t>1</t>
        </is>
      </c>
      <c r="E16" s="5" t="inlineStr">
        <is>
          <t>490,00</t>
        </is>
      </c>
      <c r="F16" s="4" t="inlineStr">
        <is>
          <t>50.00</t>
        </is>
      </c>
    </row>
    <row collapsed="false" customFormat="false" customHeight="false" hidden="false" ht="12.1" outlineLevel="0" r="17">
      <c r="A17" s="5" t="s">
        <f>=HYPERLINK("https://leilaoonline.net/lote/detalhe/130798", "008")</f>
      </c>
      <c r="B17" s="4" t="s">
        <f>=HYPERLINK("https://leilaoonline.net/lote/detalhe/130798", " 06 UNIDADES CADEIRAS UNIVERSITÁRIAS EM CORINHO VERMELHO")</f>
      </c>
      <c r="C17" s="4" t="inlineStr">
        <is>
          <t>Vendido</t>
        </is>
      </c>
      <c r="D17" s="4" t="inlineStr">
        <is>
          <t>1</t>
        </is>
      </c>
      <c r="E17" s="5" t="inlineStr">
        <is>
          <t>190,00</t>
        </is>
      </c>
      <c r="F17" s="4" t="inlineStr">
        <is>
          <t>50.00</t>
        </is>
      </c>
    </row>
    <row collapsed="false" customFormat="false" customHeight="false" hidden="false" ht="12.1" outlineLevel="0" r="18">
      <c r="A18" s="5" t="s">
        <f>=HYPERLINK("https://leilaoonline.net/lote/detalhe/130767", "009")</f>
      </c>
      <c r="B18" s="4" t="s">
        <f>=HYPERLINK("https://leilaoonline.net/lote/detalhe/130767", " [ VÍDEO ] HONDA CB 550 FOUR. ANO 1976. CAFÉ RACER. RELÍQUIA PARA COLECIONADORES. Documentos em ordem.")</f>
      </c>
      <c r="C18" s="4" t="inlineStr">
        <is>
          <t>Não vendido</t>
        </is>
      </c>
      <c r="D18" s="4" t="inlineStr">
        <is>
          <t>7</t>
        </is>
      </c>
      <c r="E18" s="5" t="inlineStr">
        <is>
          <t>20.700,00</t>
        </is>
      </c>
      <c r="F18" s="4" t="inlineStr">
        <is>
          <t>200.00</t>
        </is>
      </c>
    </row>
    <row collapsed="false" customFormat="false" customHeight="false" hidden="false" ht="12.1" outlineLevel="0" r="19">
      <c r="A19" s="5" t="s">
        <f>=HYPERLINK("https://leilaoonline.net/lote/detalhe/130800", "010")</f>
      </c>
      <c r="B19" s="4" t="s">
        <f>=HYPERLINK("https://leilaoonline.net/lote/detalhe/130800", " LOTE C/ 18 CADEIRAS EM COURO BEGE E MADEIRA")</f>
      </c>
      <c r="C19" s="4" t="inlineStr">
        <is>
          <t>Vendido</t>
        </is>
      </c>
      <c r="D19" s="4" t="inlineStr">
        <is>
          <t>1</t>
        </is>
      </c>
      <c r="E19" s="5" t="inlineStr">
        <is>
          <t>750,00</t>
        </is>
      </c>
      <c r="F19" s="4" t="inlineStr">
        <is>
          <t>50.00</t>
        </is>
      </c>
    </row>
    <row collapsed="false" customFormat="false" customHeight="false" hidden="false" ht="12.1" outlineLevel="0" r="20">
      <c r="A20" s="5" t="s">
        <f>=HYPERLINK("https://leilaoonline.net/lote/detalhe/130802", "011")</f>
      </c>
      <c r="B20" s="4" t="s">
        <f>=HYPERLINK("https://leilaoonline.net/lote/detalhe/130802", " LOTE C/ 11 CADEIRAS EM TECIDO BORDADO E CORINO  CORES , BEGE , MARROM E PRETA, EM MADEIRA (SEM USO).")</f>
      </c>
      <c r="C20" s="4" t="inlineStr">
        <is>
          <t>Vendido</t>
        </is>
      </c>
      <c r="D20" s="4" t="inlineStr">
        <is>
          <t>1</t>
        </is>
      </c>
      <c r="E20" s="5" t="inlineStr">
        <is>
          <t>590,00</t>
        </is>
      </c>
      <c r="F20" s="4" t="inlineStr">
        <is>
          <t>50.00</t>
        </is>
      </c>
    </row>
    <row collapsed="false" customFormat="false" customHeight="false" hidden="false" ht="12.1" outlineLevel="0" r="21">
      <c r="A21" s="5" t="s">
        <f>=HYPERLINK("https://leilaoonline.net/lote/detalhe/130815", "012")</f>
      </c>
      <c r="B21" s="4" t="s">
        <f>=HYPERLINK("https://leilaoonline.net/lote/detalhe/130815", "LOTE C/ DIVERSOS BRINQUEDOS.E PEÇAS (Ref. L3)")</f>
      </c>
      <c r="C21" s="4" t="inlineStr">
        <is>
          <t>Não vendido</t>
        </is>
      </c>
      <c r="D21" s="4" t="inlineStr">
        <is>
          <t>0</t>
        </is>
      </c>
      <c r="E21" s="5" t="inlineStr">
        <is>
          <t>80,00</t>
        </is>
      </c>
      <c r="F21" s="4" t="inlineStr">
        <is>
          <t>50.00</t>
        </is>
      </c>
    </row>
    <row collapsed="false" customFormat="false" customHeight="false" hidden="false" ht="12.1" outlineLevel="0" r="22">
      <c r="A22" s="5" t="s">
        <f>=HYPERLINK("https://leilaoonline.net/lote/detalhe/130759", "013")</f>
      </c>
      <c r="B22" s="4" t="s">
        <f>=HYPERLINK("https://leilaoonline.net/lote/detalhe/130759", " Vespa Piaggio M3 ano 1959, Pintura nova em Pu. Obs: está com a parte mecânica desmontada, possui documentos antigos de placa amarela.Raridade para Colecionadores.")</f>
      </c>
      <c r="C22" s="4" t="inlineStr">
        <is>
          <t>Não vendido</t>
        </is>
      </c>
      <c r="D22" s="4" t="inlineStr">
        <is>
          <t>0</t>
        </is>
      </c>
      <c r="E22" s="5" t="inlineStr">
        <is>
          <t>3.500,00</t>
        </is>
      </c>
      <c r="F22" s="4" t="inlineStr">
        <is>
          <t>150.00</t>
        </is>
      </c>
    </row>
    <row collapsed="false" customFormat="false" customHeight="false" hidden="false" ht="12.1" outlineLevel="0" r="23">
      <c r="A23" s="5" t="s">
        <f>=HYPERLINK("https://leilaoonline.net/lote/detalhe/130757", "014")</f>
      </c>
      <c r="B23" s="4" t="s">
        <f>=HYPERLINK("https://leilaoonline.net/lote/detalhe/130757", "[ VÍDEO ] Motocicleta Zündapp. Ano 1952. Mod. Ks 601. Foram fabricadas na Alemanha pós 2º Guerra Mundial. Existem apenas 5.075 unidades. Motor 600 Cc box cardan. Relíquia, totalmente Original, para colecionadores. Em funcionamento. Sem placa e sem documento.")</f>
      </c>
      <c r="C23" s="4" t="inlineStr">
        <is>
          <t>Não vendido</t>
        </is>
      </c>
      <c r="D23" s="4" t="inlineStr">
        <is>
          <t>0</t>
        </is>
      </c>
      <c r="E23" s="5" t="inlineStr">
        <is>
          <t>35.000,00</t>
        </is>
      </c>
      <c r="F23" s="4" t="inlineStr">
        <is>
          <t>250.00</t>
        </is>
      </c>
    </row>
    <row collapsed="false" customFormat="false" customHeight="false" hidden="false" ht="12.1" outlineLevel="0" r="24">
      <c r="A24" s="5" t="s">
        <f>=HYPERLINK("https://leilaoonline.net/lote/detalhe/130801", "015")</f>
      </c>
      <c r="B24" s="4" t="s">
        <f>=HYPERLINK("https://leilaoonline.net/lote/detalhe/130801", " LOTE C/ 06 ARMÁRIOS DE RODÍZIOS, COM 02 GAVETAS CADA. (POUCO USO).")</f>
      </c>
      <c r="C24" s="4" t="inlineStr">
        <is>
          <t>Não vendido</t>
        </is>
      </c>
      <c r="D24" s="4" t="inlineStr">
        <is>
          <t>0</t>
        </is>
      </c>
      <c r="E24" s="5" t="inlineStr">
        <is>
          <t>200,00</t>
        </is>
      </c>
      <c r="F24" s="4" t="inlineStr">
        <is>
          <t>50.00</t>
        </is>
      </c>
    </row>
    <row collapsed="false" customFormat="false" customHeight="false" hidden="false" ht="12.1" outlineLevel="0" r="25">
      <c r="A25" s="5" t="s">
        <f>=HYPERLINK("https://leilaoonline.net/lote/detalhe/131375", "016")</f>
      </c>
      <c r="B25" s="4" t="s">
        <f>=HYPERLINK("https://leilaoonline.net/lote/detalhe/131375", " LOTE C/ DIVERSOS BRINQUEDOS. L5 ( NO ESTADO).")</f>
      </c>
      <c r="C25" s="4" t="inlineStr">
        <is>
          <t>Não vendido</t>
        </is>
      </c>
      <c r="D25" s="4" t="inlineStr">
        <is>
          <t>0</t>
        </is>
      </c>
      <c r="E25" s="5" t="inlineStr">
        <is>
          <t>80,00</t>
        </is>
      </c>
      <c r="F25" s="4" t="inlineStr">
        <is>
          <t>50.00</t>
        </is>
      </c>
    </row>
    <row collapsed="false" customFormat="false" customHeight="false" hidden="false" ht="12.1" outlineLevel="0" r="26">
      <c r="A26" s="5" t="s">
        <f>=HYPERLINK("https://leilaoonline.net/lote/detalhe/130762", "017")</f>
      </c>
      <c r="B26" s="4" t="s">
        <f>=HYPERLINK("https://leilaoonline.net/lote/detalhe/130762", "Triciclo velocípede Antigo, totalmente Original,  Relíquia para Colecionadores")</f>
      </c>
      <c r="C26" s="4" t="inlineStr">
        <is>
          <t>Não vendido</t>
        </is>
      </c>
      <c r="D26" s="4" t="inlineStr">
        <is>
          <t>0</t>
        </is>
      </c>
      <c r="E26" s="5" t="inlineStr">
        <is>
          <t>350,00</t>
        </is>
      </c>
      <c r="F26" s="4" t="inlineStr">
        <is>
          <t>50.00</t>
        </is>
      </c>
    </row>
    <row collapsed="false" customFormat="false" customHeight="false" hidden="false" ht="12.1" outlineLevel="0" r="27">
      <c r="A27" s="5" t="s">
        <f>=HYPERLINK("https://leilaoonline.net/lote/detalhe/130799", "018")</f>
      </c>
      <c r="B27" s="4" t="s">
        <f>=HYPERLINK("https://leilaoonline.net/lote/detalhe/130799", " LOTE C/ 06 ARMÁRIOS DE RODÍZIOS, COM 02 GAVETAS CADA. (POUCO USO).")</f>
      </c>
      <c r="C27" s="4" t="inlineStr">
        <is>
          <t>Não vendido</t>
        </is>
      </c>
      <c r="D27" s="4" t="inlineStr">
        <is>
          <t>0</t>
        </is>
      </c>
      <c r="E27" s="5" t="inlineStr">
        <is>
          <t>200,00</t>
        </is>
      </c>
      <c r="F27" s="4" t="inlineStr">
        <is>
          <t>50.00</t>
        </is>
      </c>
    </row>
    <row collapsed="false" customFormat="false" customHeight="false" hidden="false" ht="12.1" outlineLevel="0" r="28">
      <c r="A28" s="5" t="s">
        <f>=HYPERLINK("https://leilaoonline.net/lote/detalhe/130807", "019")</f>
      </c>
      <c r="B28" s="4" t="s">
        <f>=HYPERLINK("https://leilaoonline.net/lote/detalhe/130807", " 30 GARRAFAS DE CACHAÇA SABOR UMBURANA - 700ml CADA GARRAFA")</f>
      </c>
      <c r="C28" s="4" t="inlineStr">
        <is>
          <t>Não vendido</t>
        </is>
      </c>
      <c r="D28" s="4" t="inlineStr">
        <is>
          <t>0</t>
        </is>
      </c>
      <c r="E28" s="5" t="inlineStr">
        <is>
          <t>250,00</t>
        </is>
      </c>
      <c r="F28" s="4" t="inlineStr">
        <is>
          <t>50.00</t>
        </is>
      </c>
    </row>
    <row collapsed="false" customFormat="false" customHeight="false" hidden="false" ht="12.1" outlineLevel="0" r="29">
      <c r="A29" s="5" t="s">
        <f>=HYPERLINK("https://leilaoonline.net/lote/detalhe/130758", "020")</f>
      </c>
      <c r="B29" s="4" t="s">
        <f>=HYPERLINK("https://leilaoonline.net/lote/detalhe/130758", " Motocicleta Zündapp Db 202. Ano 1951 de 200cc. Pós Segunda Guerra Mundial. Relíquia, totalmente original, para colecionadores. Sem placa e sem documento. (Carretinha não faz parte do lote))")</f>
      </c>
      <c r="C29" s="4" t="inlineStr">
        <is>
          <t>Não vendido</t>
        </is>
      </c>
      <c r="D29" s="4" t="inlineStr">
        <is>
          <t>0</t>
        </is>
      </c>
      <c r="E29" s="5" t="inlineStr">
        <is>
          <t>7.500,00</t>
        </is>
      </c>
      <c r="F29" s="4" t="inlineStr">
        <is>
          <t>250.00</t>
        </is>
      </c>
    </row>
    <row collapsed="false" customFormat="false" customHeight="false" hidden="false" ht="12.1" outlineLevel="0" r="30">
      <c r="A30" s="5" t="s">
        <f>=HYPERLINK("https://leilaoonline.net/lote/detalhe/130730", "021")</f>
      </c>
      <c r="B30" s="4" t="s">
        <f>=HYPERLINK("https://leilaoonline.net/lote/detalhe/130730", " Monark Monareta Tandem Dupla ano 1982. Totalmente Original. Relíquia para Colecionadores.")</f>
      </c>
      <c r="C30" s="4" t="inlineStr">
        <is>
          <t>Não vendido</t>
        </is>
      </c>
      <c r="D30" s="4" t="inlineStr">
        <is>
          <t>0</t>
        </is>
      </c>
      <c r="E30" s="5" t="inlineStr">
        <is>
          <t>2.000,00</t>
        </is>
      </c>
      <c r="F30" s="4" t="inlineStr">
        <is>
          <t>50.00</t>
        </is>
      </c>
    </row>
    <row collapsed="false" customFormat="false" customHeight="false" hidden="false" ht="12.1" outlineLevel="0" r="31">
      <c r="A31" s="5" t="s">
        <f>=HYPERLINK("https://leilaoonline.net/lote/detalhe/130739", "022")</f>
      </c>
      <c r="B31" s="4" t="s">
        <f>=HYPERLINK("https://leilaoonline.net/lote/detalhe/130739", " RELÍQUIA PARA COLECIONADORES: JAQUETA MILITAR ELVIS PRESLEY. ORIGINAL DE ÉPOCA. EM EXCELENTE ESTADO DE CONSERVAÇÃO, TOTALMENTE ORIGINAL, COM TODOS BOTÕES ORIGINAIS E AINDA É POSSÍVEL LER ACIMA DA TARGETA DO ELVIS O SHOW DE ROCK NO QUAL ESTE SUVENIR ERA VENDIDO NOS SHOWS DO REI DO ROCK. ")</f>
      </c>
      <c r="C31" s="4" t="inlineStr">
        <is>
          <t>Vendido</t>
        </is>
      </c>
      <c r="D31" s="4" t="inlineStr">
        <is>
          <t>1</t>
        </is>
      </c>
      <c r="E31" s="5" t="inlineStr">
        <is>
          <t>450,00</t>
        </is>
      </c>
      <c r="F31" s="4" t="inlineStr">
        <is>
          <t>50.00</t>
        </is>
      </c>
    </row>
    <row collapsed="false" customFormat="false" customHeight="false" hidden="false" ht="12.1" outlineLevel="0" r="32">
      <c r="A32" s="5" t="s">
        <f>=HYPERLINK("https://leilaoonline.net/lote/detalhe/130803", "023")</f>
      </c>
      <c r="B32" s="4" t="s">
        <f>=HYPERLINK("https://leilaoonline.net/lote/detalhe/130803", " LOTE DE BANCO ALTOS E CADEIRA, SENDO: 03 BANCOS ALTO DE LUXE COR BRANCA; 01 BANCO ALTO TIPO CONCHA , ACENTO EM MADEIRA E 01 CADEIRA COR BRANCA")</f>
      </c>
      <c r="C32" s="4" t="inlineStr">
        <is>
          <t>Não vendido</t>
        </is>
      </c>
      <c r="D32" s="4" t="inlineStr">
        <is>
          <t>0</t>
        </is>
      </c>
      <c r="E32" s="5" t="inlineStr">
        <is>
          <t>250,00</t>
        </is>
      </c>
      <c r="F32" s="4" t="inlineStr">
        <is>
          <t>50.00</t>
        </is>
      </c>
    </row>
    <row collapsed="false" customFormat="false" customHeight="false" hidden="false" ht="12.1" outlineLevel="0" r="33">
      <c r="A33" s="5" t="s">
        <f>=HYPERLINK("https://leilaoonline.net/lote/detalhe/130731", "024")</f>
      </c>
      <c r="B33" s="4" t="s">
        <f>=HYPERLINK("https://leilaoonline.net/lote/detalhe/130731", "MONARK MONARETA GEMINI, ARO 20 PRIMEIRO MODELO DA MONARETA. INSPIRADA NO PROJETO GEMINI DA NASA DOS U.S.A, POR ISSO TEM O DISPOSITIVO DE ENGATE COM ESSE NOME. TOTALMENTE RESTAURADA. RELÍQUIA P/ COLECIONADORES.")</f>
      </c>
      <c r="C33" s="4" t="inlineStr">
        <is>
          <t>Não vendido</t>
        </is>
      </c>
      <c r="D33" s="4" t="inlineStr">
        <is>
          <t>0</t>
        </is>
      </c>
      <c r="E33" s="5" t="inlineStr">
        <is>
          <t>950,00</t>
        </is>
      </c>
      <c r="F33" s="4" t="inlineStr">
        <is>
          <t>100.00</t>
        </is>
      </c>
    </row>
    <row collapsed="false" customFormat="false" customHeight="false" hidden="false" ht="12.1" outlineLevel="0" r="34">
      <c r="A34" s="5" t="s">
        <f>=HYPERLINK("https://leilaoonline.net/lote/detalhe/130763", "025")</f>
      </c>
      <c r="B34" s="4" t="s">
        <f>=HYPERLINK("https://leilaoonline.net/lote/detalhe/130763", "Mini Jipe Antigo, Original todo em metal, Raridade para Colecionadores")</f>
      </c>
      <c r="C34" s="4" t="inlineStr">
        <is>
          <t>Não vendido</t>
        </is>
      </c>
      <c r="D34" s="4" t="inlineStr">
        <is>
          <t>0</t>
        </is>
      </c>
      <c r="E34" s="5" t="inlineStr">
        <is>
          <t>350,00</t>
        </is>
      </c>
      <c r="F34" s="4" t="inlineStr">
        <is>
          <t>50.00</t>
        </is>
      </c>
    </row>
    <row collapsed="false" customFormat="false" customHeight="false" hidden="false" ht="12.1" outlineLevel="0" r="35">
      <c r="A35" s="5" t="s">
        <f>=HYPERLINK("https://leilaoonline.net/lote/detalhe/130740", "026")</f>
      </c>
      <c r="B35" s="4" t="s">
        <f>=HYPERLINK("https://leilaoonline.net/lote/detalhe/130740", " BONECO DO FOFÃO GRANDE, ORIGINAL DE ÉPOCA , DÉCADA DE 1980 ")</f>
      </c>
      <c r="C35" s="4" t="inlineStr">
        <is>
          <t>Não vendido</t>
        </is>
      </c>
      <c r="D35" s="4" t="inlineStr">
        <is>
          <t>0</t>
        </is>
      </c>
      <c r="E35" s="5" t="inlineStr">
        <is>
          <t>450,00</t>
        </is>
      </c>
      <c r="F35" s="4" t="inlineStr">
        <is>
          <t>100.00</t>
        </is>
      </c>
    </row>
    <row collapsed="false" customFormat="false" customHeight="false" hidden="false" ht="12.1" outlineLevel="0" r="36">
      <c r="A36" s="5" t="s">
        <f>=HYPERLINK("https://leilaoonline.net/lote/detalhe/130741", "027")</f>
      </c>
      <c r="B36" s="4" t="s">
        <f>=HYPERLINK("https://leilaoonline.net/lote/detalhe/130741", " CHEQUE ORIGINAL 14 MESES DE ALUGUEL DO SR MADRUGA PARA O ATOR EDGAR VIVAR  (O Sr BARRIGA) DO CHAVES. ESSE CHEQUE FOI ENTREGUE NO PROGRAMA PÂNICO NA TV NO DIA 18/09/2011, É TOTALMENTE ORIGINAL E EXCLUSIVO, MEDINDO; 2,44 X 1,25 RELÍQUIA PARA COLECIONADORES, SEGUE FOTOS E VÍDEO DO DIA DA ENTREGA.")</f>
      </c>
      <c r="C36" s="4" t="inlineStr">
        <is>
          <t>Não vendido</t>
        </is>
      </c>
      <c r="D36" s="4" t="inlineStr">
        <is>
          <t>0</t>
        </is>
      </c>
      <c r="E36" s="5" t="inlineStr">
        <is>
          <t>450,00</t>
        </is>
      </c>
      <c r="F36" s="4" t="inlineStr">
        <is>
          <t>50.00</t>
        </is>
      </c>
    </row>
    <row collapsed="false" customFormat="false" customHeight="false" hidden="false" ht="12.1" outlineLevel="0" r="37">
      <c r="A37" s="5" t="s">
        <f>=HYPERLINK("https://leilaoonline.net/lote/detalhe/131376", "028")</f>
      </c>
      <c r="B37" s="4" t="s">
        <f>=HYPERLINK("https://leilaoonline.net/lote/detalhe/131376", " LOTE C/ DIVERSOS BRINQUEDOS. L6 ( NO ESTADO).")</f>
      </c>
      <c r="C37" s="4" t="inlineStr">
        <is>
          <t>Não vendido</t>
        </is>
      </c>
      <c r="D37" s="4" t="inlineStr">
        <is>
          <t>0</t>
        </is>
      </c>
      <c r="E37" s="5" t="inlineStr">
        <is>
          <t>80,00</t>
        </is>
      </c>
      <c r="F37" s="4" t="inlineStr">
        <is>
          <t>50.00</t>
        </is>
      </c>
    </row>
    <row collapsed="false" customFormat="false" customHeight="false" hidden="false" ht="12.1" outlineLevel="0" r="38">
      <c r="A38" s="5" t="s">
        <f>=HYPERLINK("https://leilaoonline.net/lote/detalhe/130813", "029")</f>
      </c>
      <c r="B38" s="4" t="s">
        <f>=HYPERLINK("https://leilaoonline.net/lote/detalhe/130813", "LOTE C/ DIVERSOS BRINQUEDOS.E PEÇAS  (Ref. L1)")</f>
      </c>
      <c r="C38" s="4" t="inlineStr">
        <is>
          <t>Não vendido</t>
        </is>
      </c>
      <c r="D38" s="4" t="inlineStr">
        <is>
          <t>0</t>
        </is>
      </c>
      <c r="E38" s="5" t="inlineStr">
        <is>
          <t>80,00</t>
        </is>
      </c>
      <c r="F38" s="4" t="inlineStr">
        <is>
          <t>50.00</t>
        </is>
      </c>
    </row>
    <row collapsed="false" customFormat="false" customHeight="false" hidden="false" ht="12.1" outlineLevel="0" r="39">
      <c r="A39" s="5" t="s">
        <f>=HYPERLINK("https://leilaoonline.net/lote/detalhe/130761", "030")</f>
      </c>
      <c r="B39" s="4" t="s">
        <f>=HYPERLINK("https://leilaoonline.net/lote/detalhe/130761", "100 GARRAFAS DE CACHAÇA SABORES VARIADOS - 700ml CADA GARRAFA")</f>
      </c>
      <c r="C39" s="4" t="inlineStr">
        <is>
          <t>Não vendido</t>
        </is>
      </c>
      <c r="D39" s="4" t="inlineStr">
        <is>
          <t>0</t>
        </is>
      </c>
      <c r="E39" s="5" t="inlineStr">
        <is>
          <t>990,00</t>
        </is>
      </c>
      <c r="F39" s="4" t="inlineStr">
        <is>
          <t>50.00</t>
        </is>
      </c>
    </row>
    <row collapsed="false" customFormat="false" customHeight="false" hidden="false" ht="12.1" outlineLevel="0" r="40">
      <c r="A40" s="5" t="s">
        <f>=HYPERLINK("https://leilaoonline.net/lote/detalhe/130805", "031")</f>
      </c>
      <c r="B40" s="4" t="s">
        <f>=HYPERLINK("https://leilaoonline.net/lote/detalhe/130805", " LOTE CONTENDO 100 CÉDULAS DE DINHEIRO ANTIGO ORIGINAL, DE VÁRIOS VALORES E ÉPOCAS,  EM EXCELENTE ESTADO DE CONSERVAÇÃO, RARIDADE PARA COLECIONADORES.")</f>
      </c>
      <c r="C40" s="4" t="inlineStr">
        <is>
          <t>Não vendido</t>
        </is>
      </c>
      <c r="D40" s="4" t="inlineStr">
        <is>
          <t>0</t>
        </is>
      </c>
      <c r="E40" s="5" t="inlineStr">
        <is>
          <t>150,00</t>
        </is>
      </c>
      <c r="F40" s="4" t="inlineStr">
        <is>
          <t>50.00</t>
        </is>
      </c>
    </row>
    <row collapsed="false" customFormat="false" customHeight="false" hidden="false" ht="12.1" outlineLevel="0" r="41">
      <c r="A41" s="5" t="s">
        <f>=HYPERLINK("https://leilaoonline.net/lote/detalhe/130806", "032")</f>
      </c>
      <c r="B41" s="4" t="s">
        <f>=HYPERLINK("https://leilaoonline.net/lote/detalhe/130806", " 30 GARRAFAS DE CACHAÇA SABOR COQUNHO MEL - 700ml CADA GARRAFA")</f>
      </c>
      <c r="C41" s="4" t="inlineStr">
        <is>
          <t>Não vendido</t>
        </is>
      </c>
      <c r="D41" s="4" t="inlineStr">
        <is>
          <t>0</t>
        </is>
      </c>
      <c r="E41" s="5" t="inlineStr">
        <is>
          <t>250,00</t>
        </is>
      </c>
      <c r="F41" s="4" t="inlineStr">
        <is>
          <t>50.00</t>
        </is>
      </c>
    </row>
    <row collapsed="false" customFormat="false" customHeight="false" hidden="false" ht="12.1" outlineLevel="0" r="42">
      <c r="A42" s="5" t="s">
        <f>=HYPERLINK("https://leilaoonline.net/lote/detalhe/130737", "033")</f>
      </c>
      <c r="B42" s="4" t="s">
        <f>=HYPERLINK("https://leilaoonline.net/lote/detalhe/130737", "BICICLETA CALOI FÓRMULA C-3 , C/ SELETOR DE CÂMBIO DE 03 MANCHAS. RELÍQUIA PARA COLECIONADORES.")</f>
      </c>
      <c r="C42" s="4" t="inlineStr">
        <is>
          <t>Não vendido</t>
        </is>
      </c>
      <c r="D42" s="4" t="inlineStr">
        <is>
          <t>1</t>
        </is>
      </c>
      <c r="E42" s="5" t="inlineStr">
        <is>
          <t>950,00</t>
        </is>
      </c>
      <c r="F42" s="4" t="inlineStr">
        <is>
          <t>50.00</t>
        </is>
      </c>
    </row>
    <row collapsed="false" customFormat="false" customHeight="false" hidden="false" ht="12.1" outlineLevel="0" r="43">
      <c r="A43" s="5" t="s">
        <f>=HYPERLINK("https://leilaoonline.net/lote/detalhe/130774", "034")</f>
      </c>
      <c r="B43" s="4" t="s">
        <f>=HYPERLINK("https://leilaoonline.net/lote/detalhe/130774", "[ VÍDEOS ] LOTE CONTENDO 500 CÉDULAS DE DINHEIRO ANTIGO ORIGINAL, DE VÁRIOS VALORES E ÉPOCAS,  EM EXCELENTE ESTADO DE CONSERVAÇÃO, RARIDADE PARA COLECIONADORES.")</f>
      </c>
      <c r="C43" s="4" t="inlineStr">
        <is>
          <t>Não vendido</t>
        </is>
      </c>
      <c r="D43" s="4" t="inlineStr">
        <is>
          <t>0</t>
        </is>
      </c>
      <c r="E43" s="5" t="inlineStr">
        <is>
          <t>750,00</t>
        </is>
      </c>
      <c r="F43" s="4" t="inlineStr">
        <is>
          <t>50.00</t>
        </is>
      </c>
    </row>
    <row collapsed="false" customFormat="false" customHeight="false" hidden="false" ht="12.1" outlineLevel="0" r="44">
      <c r="A44" s="5" t="s">
        <f>=HYPERLINK("https://leilaoonline.net/lote/detalhe/131379", "035")</f>
      </c>
      <c r="B44" s="4" t="s">
        <f>=HYPERLINK("https://leilaoonline.net/lote/detalhe/131379", " LOTE C/ DIVERSOS BRINQUEDOS. L7 ( NO ESTADO).")</f>
      </c>
      <c r="C44" s="4" t="inlineStr">
        <is>
          <t>Não vendido</t>
        </is>
      </c>
      <c r="D44" s="4" t="inlineStr">
        <is>
          <t>0</t>
        </is>
      </c>
      <c r="E44" s="5" t="inlineStr">
        <is>
          <t>80,00</t>
        </is>
      </c>
      <c r="F44" s="4" t="inlineStr">
        <is>
          <t>50.00</t>
        </is>
      </c>
    </row>
    <row collapsed="false" customFormat="false" customHeight="false" hidden="false" ht="12.1" outlineLevel="0" r="45">
      <c r="A45" s="5" t="s">
        <f>=HYPERLINK("https://leilaoonline.net/lote/detalhe/130775", "036")</f>
      </c>
      <c r="B45" s="4" t="s">
        <f>=HYPERLINK("https://leilaoonline.net/lote/detalhe/130775", " Antiga Cama de Campanha, Década de 1920, Madeira de Lei, Totalmente íntegra, com todos as molas e estrutura original, Relíquia para Colecionadores.")</f>
      </c>
      <c r="C45" s="4" t="inlineStr">
        <is>
          <t>Vendido</t>
        </is>
      </c>
      <c r="D45" s="4" t="inlineStr">
        <is>
          <t>1</t>
        </is>
      </c>
      <c r="E45" s="5" t="inlineStr">
        <is>
          <t>80,00</t>
        </is>
      </c>
      <c r="F45" s="4" t="inlineStr">
        <is>
          <t>50.00</t>
        </is>
      </c>
    </row>
    <row collapsed="false" customFormat="false" customHeight="false" hidden="false" ht="12.1" outlineLevel="0" r="46">
      <c r="A46" s="5" t="s">
        <f>=HYPERLINK("https://leilaoonline.net/lote/detalhe/130772", "037")</f>
      </c>
      <c r="B46" s="4" t="s">
        <f>=HYPERLINK("https://leilaoonline.net/lote/detalhe/130772", "[ VÍDEOS ] LOTE CONTENDO 500 CÉDULAS DE DINHEIRO ANTIGO ORIGINAL, DE VÁRIOS VALORES E ÉPOCAS,  EM EXCELENTE ESTADO DE CONSERVAÇÃO, RARIDADE PARA COLECIONADORES.")</f>
      </c>
      <c r="C46" s="4" t="inlineStr">
        <is>
          <t>Não vendido</t>
        </is>
      </c>
      <c r="D46" s="4" t="inlineStr">
        <is>
          <t>0</t>
        </is>
      </c>
      <c r="E46" s="5" t="inlineStr">
        <is>
          <t>750,00</t>
        </is>
      </c>
      <c r="F46" s="4" t="inlineStr">
        <is>
          <t>50.00</t>
        </is>
      </c>
    </row>
    <row collapsed="false" customFormat="false" customHeight="false" hidden="false" ht="12.1" outlineLevel="0" r="47">
      <c r="A47" s="5" t="s">
        <f>=HYPERLINK("https://leilaoonline.net/lote/detalhe/130765", "038")</f>
      </c>
      <c r="B47" s="4" t="s">
        <f>=HYPERLINK("https://leilaoonline.net/lote/detalhe/130765", "Cadeira Barbeiro, James Barker, Século 19, Funcionando, Raridade para Colecionadores.")</f>
      </c>
      <c r="C47" s="4" t="inlineStr">
        <is>
          <t>Não vendido</t>
        </is>
      </c>
      <c r="D47" s="4" t="inlineStr">
        <is>
          <t>0</t>
        </is>
      </c>
      <c r="E47" s="5" t="inlineStr">
        <is>
          <t>2.900,00</t>
        </is>
      </c>
      <c r="F47" s="4" t="inlineStr">
        <is>
          <t>200.00</t>
        </is>
      </c>
    </row>
    <row collapsed="false" customFormat="false" customHeight="false" hidden="false" ht="12.1" outlineLevel="0" r="48">
      <c r="A48" s="5" t="s">
        <f>=HYPERLINK("https://leilaoonline.net/lote/detalhe/130809", "039")</f>
      </c>
      <c r="B48" s="4" t="s">
        <f>=HYPERLINK("https://leilaoonline.net/lote/detalhe/130809", " Monark Barrinha  Circular aro 20 Mirim, breque de pé, Raridade para Colecionadores")</f>
      </c>
      <c r="C48" s="4" t="inlineStr">
        <is>
          <t>Não vendido</t>
        </is>
      </c>
      <c r="D48" s="4" t="inlineStr">
        <is>
          <t>0</t>
        </is>
      </c>
      <c r="E48" s="5" t="inlineStr">
        <is>
          <t>850,00</t>
        </is>
      </c>
      <c r="F48" s="4" t="inlineStr">
        <is>
          <t>100.00</t>
        </is>
      </c>
    </row>
    <row collapsed="false" customFormat="false" customHeight="false" hidden="false" ht="12.1" outlineLevel="0" r="49">
      <c r="A49" s="5" t="s">
        <f>=HYPERLINK("https://leilaoonline.net/lote/detalhe/130776", "040")</f>
      </c>
      <c r="B49" s="4" t="s">
        <f>=HYPERLINK("https://leilaoonline.net/lote/detalhe/130776", " Lote Contendo: 01 gazebo, 01 barraca e 01 piscina.")</f>
      </c>
      <c r="C49" s="4" t="inlineStr">
        <is>
          <t>Não vendido</t>
        </is>
      </c>
      <c r="D49" s="4" t="inlineStr">
        <is>
          <t>0</t>
        </is>
      </c>
      <c r="E49" s="5" t="inlineStr">
        <is>
          <t>150,00</t>
        </is>
      </c>
      <c r="F49" s="4" t="inlineStr">
        <is>
          <t>50.00</t>
        </is>
      </c>
    </row>
    <row collapsed="false" customFormat="false" customHeight="false" hidden="false" ht="12.1" outlineLevel="0" r="50">
      <c r="A50" s="5" t="s">
        <f>=HYPERLINK("https://leilaoonline.net/lote/detalhe/130810", "041")</f>
      </c>
      <c r="B50" s="4" t="s">
        <f>=HYPERLINK("https://leilaoonline.net/lote/detalhe/130810", " Monark Monareta Dobramatic Aro 20 Garupão, Raridade da década de 1970, para Colecionadores")</f>
      </c>
      <c r="C50" s="4" t="inlineStr">
        <is>
          <t>Não vendido</t>
        </is>
      </c>
      <c r="D50" s="4" t="inlineStr">
        <is>
          <t>0</t>
        </is>
      </c>
      <c r="E50" s="5" t="inlineStr">
        <is>
          <t>750,00</t>
        </is>
      </c>
      <c r="F50" s="4" t="inlineStr">
        <is>
          <t>50.00</t>
        </is>
      </c>
    </row>
    <row collapsed="false" customFormat="false" customHeight="false" hidden="false" ht="12.1" outlineLevel="0" r="51">
      <c r="A51" s="5" t="s">
        <f>=HYPERLINK("https://leilaoonline.net/lote/detalhe/130791", "042")</f>
      </c>
      <c r="B51" s="4" t="s">
        <f>=HYPERLINK("https://leilaoonline.net/lote/detalhe/130791", " LOTE CONTENDO 100 CÉDULAS DE DINHEIRO ANTIGO ORIGINAL, DE VÁRIOS VALORES E ÉPOCAS,  EM EXCELENTE ESTADO DE CONSERVAÇÃO, RARIDADE PARA COLECIONADORES.")</f>
      </c>
      <c r="C51" s="4" t="inlineStr">
        <is>
          <t>Não vendido</t>
        </is>
      </c>
      <c r="D51" s="4" t="inlineStr">
        <is>
          <t>0</t>
        </is>
      </c>
      <c r="E51" s="5" t="inlineStr">
        <is>
          <t>150,00</t>
        </is>
      </c>
      <c r="F51" s="4" t="inlineStr">
        <is>
          <t>50.00</t>
        </is>
      </c>
    </row>
    <row collapsed="false" customFormat="false" customHeight="false" hidden="false" ht="12.1" outlineLevel="0" r="52">
      <c r="A52" s="5" t="s">
        <f>=HYPERLINK("https://leilaoonline.net/lote/detalhe/130726", "043")</f>
      </c>
      <c r="B52" s="4" t="s">
        <f>=HYPERLINK("https://leilaoonline.net/lote/detalhe/130726", " BICICLETA ORIGINAL. POUCO USO.")</f>
      </c>
      <c r="C52" s="4" t="inlineStr">
        <is>
          <t>Não vendido</t>
        </is>
      </c>
      <c r="D52" s="4" t="inlineStr">
        <is>
          <t>0</t>
        </is>
      </c>
      <c r="E52" s="5" t="inlineStr">
        <is>
          <t>100,00</t>
        </is>
      </c>
      <c r="F52" s="4" t="inlineStr">
        <is>
          <t>50.00</t>
        </is>
      </c>
    </row>
    <row collapsed="false" customFormat="false" customHeight="false" hidden="false" ht="12.1" outlineLevel="0" r="53">
      <c r="A53" s="5" t="s">
        <f>=HYPERLINK("https://leilaoonline.net/lote/detalhe/131377", "044")</f>
      </c>
      <c r="B53" s="4" t="s">
        <f>=HYPERLINK("https://leilaoonline.net/lote/detalhe/131377", " LOTE C/ DIVERSOS BRINQUEDOS. L8 ( NO ESTADO).")</f>
      </c>
      <c r="C53" s="4" t="inlineStr">
        <is>
          <t>Não vendido</t>
        </is>
      </c>
      <c r="D53" s="4" t="inlineStr">
        <is>
          <t>0</t>
        </is>
      </c>
      <c r="E53" s="5" t="inlineStr">
        <is>
          <t>80,00</t>
        </is>
      </c>
      <c r="F53" s="4" t="inlineStr">
        <is>
          <t>50.00</t>
        </is>
      </c>
    </row>
    <row collapsed="false" customFormat="false" customHeight="false" hidden="false" ht="12.1" outlineLevel="0" r="54">
      <c r="A54" s="5" t="s">
        <f>=HYPERLINK("https://leilaoonline.net/lote/detalhe/130732", "045")</f>
      </c>
      <c r="B54" s="4" t="s">
        <f>=HYPERLINK("https://leilaoonline.net/lote/detalhe/130732", " Bicicleta Antiga Pepita, Relíquia p/ Colecionadores, ( no estado).")</f>
      </c>
      <c r="C54" s="4" t="inlineStr">
        <is>
          <t>Não vendido</t>
        </is>
      </c>
      <c r="D54" s="4" t="inlineStr">
        <is>
          <t>0</t>
        </is>
      </c>
      <c r="E54" s="5" t="inlineStr">
        <is>
          <t>80,00</t>
        </is>
      </c>
      <c r="F54" s="4" t="inlineStr">
        <is>
          <t>50.00</t>
        </is>
      </c>
    </row>
    <row collapsed="false" customFormat="false" customHeight="false" hidden="false" ht="12.1" outlineLevel="0" r="55">
      <c r="A55" s="5" t="s">
        <f>=HYPERLINK("https://leilaoonline.net/lote/detalhe/130814", "046")</f>
      </c>
      <c r="B55" s="4" t="s">
        <f>=HYPERLINK("https://leilaoonline.net/lote/detalhe/130814", "LOTE C/ DIVERSOS BRINQUEDOS.E PEÇAS  (Ref. L2)")</f>
      </c>
      <c r="C55" s="4" t="inlineStr">
        <is>
          <t>Não vendido</t>
        </is>
      </c>
      <c r="D55" s="4" t="inlineStr">
        <is>
          <t>0</t>
        </is>
      </c>
      <c r="E55" s="5" t="inlineStr">
        <is>
          <t>80,00</t>
        </is>
      </c>
      <c r="F55" s="4" t="inlineStr">
        <is>
          <t>50.00</t>
        </is>
      </c>
    </row>
    <row collapsed="false" customFormat="false" customHeight="false" hidden="false" ht="12.1" outlineLevel="0" r="56">
      <c r="A56" s="5" t="s">
        <f>=HYPERLINK("https://leilaoonline.net/lote/detalhe/130764", "047")</f>
      </c>
      <c r="B56" s="4" t="s">
        <f>=HYPERLINK("https://leilaoonline.net/lote/detalhe/130764", "[ VÍDEOS ] LOTE CONTENDO 500 CÉDULAS DE DINHEIRO ANTIGO ORIGINAL, DE VÁRIOS VALORES E ÉPOCAS,  EM EXCELENTE ESTADO DE CONSERVAÇÃO, RARIDADE PARA COLECIONADORES.")</f>
      </c>
      <c r="C56" s="4" t="inlineStr">
        <is>
          <t>Não vendido</t>
        </is>
      </c>
      <c r="D56" s="4" t="inlineStr">
        <is>
          <t>0</t>
        </is>
      </c>
      <c r="E56" s="5" t="inlineStr">
        <is>
          <t>750,00</t>
        </is>
      </c>
      <c r="F56" s="4" t="inlineStr">
        <is>
          <t>50.00</t>
        </is>
      </c>
    </row>
    <row collapsed="false" customFormat="false" customHeight="false" hidden="false" ht="12.1" outlineLevel="0" r="57">
      <c r="A57" s="5" t="s">
        <f>=HYPERLINK("https://leilaoonline.net/lote/detalhe/130742", "048")</f>
      </c>
      <c r="B57" s="4" t="s">
        <f>=HYPERLINK("https://leilaoonline.net/lote/detalhe/130742", " Monark Monareta Mirim aro 14, Raridade da década de 1970, para Colecionadores")</f>
      </c>
      <c r="C57" s="4" t="inlineStr">
        <is>
          <t>Não vendido</t>
        </is>
      </c>
      <c r="D57" s="4" t="inlineStr">
        <is>
          <t>0</t>
        </is>
      </c>
      <c r="E57" s="5" t="inlineStr">
        <is>
          <t>450,00</t>
        </is>
      </c>
      <c r="F57" s="4" t="inlineStr">
        <is>
          <t>50.00</t>
        </is>
      </c>
    </row>
    <row collapsed="false" customFormat="false" customHeight="false" hidden="false" ht="12.1" outlineLevel="0" r="58">
      <c r="A58" s="5" t="s">
        <f>=HYPERLINK("https://leilaoonline.net/lote/detalhe/130766", "049")</f>
      </c>
      <c r="B58" s="4" t="s">
        <f>=HYPERLINK("https://leilaoonline.net/lote/detalhe/130766", "Conjunto de poltronas Sofá da Renascença, Histórico e Raro, da Realeza do Império do Café, Para Colecionadores")</f>
      </c>
      <c r="C58" s="4" t="inlineStr">
        <is>
          <t>Não vendido</t>
        </is>
      </c>
      <c r="D58" s="4" t="inlineStr">
        <is>
          <t>0</t>
        </is>
      </c>
      <c r="E58" s="5" t="inlineStr">
        <is>
          <t>9.900,00</t>
        </is>
      </c>
      <c r="F58" s="4" t="inlineStr">
        <is>
          <t>200.00</t>
        </is>
      </c>
    </row>
    <row collapsed="false" customFormat="false" customHeight="false" hidden="false" ht="12.1" outlineLevel="0" r="59">
      <c r="A59" s="5" t="s">
        <f>=HYPERLINK("https://leilaoonline.net/lote/detalhe/130793", "050")</f>
      </c>
      <c r="B59" s="4" t="s">
        <f>=HYPERLINK("https://leilaoonline.net/lote/detalhe/130793", " LOTE C/ APROX. 35 PEÇAS DE ROUPAS FEMININA ADULTO SENDO: CALÇAS CAMISETAS, BLUSINHAS, VÁRIOS TAMANHOS E MODELOS. SEM USO")</f>
      </c>
      <c r="C59" s="4" t="inlineStr">
        <is>
          <t>Vendido</t>
        </is>
      </c>
      <c r="D59" s="4" t="inlineStr">
        <is>
          <t>1</t>
        </is>
      </c>
      <c r="E59" s="5" t="inlineStr">
        <is>
          <t>190,00</t>
        </is>
      </c>
      <c r="F59" s="4" t="inlineStr">
        <is>
          <t>100.00</t>
        </is>
      </c>
    </row>
    <row collapsed="false" customFormat="false" customHeight="false" hidden="false" ht="12.1" outlineLevel="0" r="60">
      <c r="A60" s="5" t="s">
        <f>=HYPERLINK("https://leilaoonline.net/lote/detalhe/130779", "051")</f>
      </c>
      <c r="B60" s="4" t="s">
        <f>=HYPERLINK("https://leilaoonline.net/lote/detalhe/130779", " Lote C/ 25 aparelhos de telefone p/ diversos Ramais e funções")</f>
      </c>
      <c r="C60" s="4" t="inlineStr">
        <is>
          <t>Não vendido</t>
        </is>
      </c>
      <c r="D60" s="4" t="inlineStr">
        <is>
          <t>0</t>
        </is>
      </c>
      <c r="E60" s="5" t="inlineStr">
        <is>
          <t>80,00</t>
        </is>
      </c>
      <c r="F60" s="4" t="inlineStr">
        <is>
          <t>50.00</t>
        </is>
      </c>
    </row>
    <row collapsed="false" customFormat="false" customHeight="false" hidden="false" ht="12.1" outlineLevel="0" r="61">
      <c r="A61" s="5" t="s">
        <f>=HYPERLINK("https://leilaoonline.net/lote/detalhe/130794", "052")</f>
      </c>
      <c r="B61" s="4" t="s">
        <f>=HYPERLINK("https://leilaoonline.net/lote/detalhe/130794", " LOTE C/ APROX. 100 PEÇAS DE ROUPAS INFANTIL , MASCULINO E FEMININO SENDO: CALÇAS CAMISETAS, BLUSINHAS, SHORTS, VÁRIOS TAMANHOS E MODELOS. TODOS SEM USO")</f>
      </c>
      <c r="C61" s="4" t="inlineStr">
        <is>
          <t>Vendido</t>
        </is>
      </c>
      <c r="D61" s="4" t="inlineStr">
        <is>
          <t>1</t>
        </is>
      </c>
      <c r="E61" s="5" t="inlineStr">
        <is>
          <t>450,00</t>
        </is>
      </c>
      <c r="F61" s="4" t="inlineStr">
        <is>
          <t>50.00</t>
        </is>
      </c>
    </row>
    <row collapsed="false" customFormat="false" customHeight="false" hidden="false" ht="12.1" outlineLevel="0" r="62">
      <c r="A62" s="5" t="s">
        <f>=HYPERLINK("https://leilaoonline.net/lote/detalhe/130746", "053")</f>
      </c>
      <c r="B62" s="4" t="s">
        <f>=HYPERLINK("https://leilaoonline.net/lote/detalhe/130746", " Monark Monareta medalha de Ouro , Raridade da década de 1970, Para Colecionadores")</f>
      </c>
      <c r="C62" s="4" t="inlineStr">
        <is>
          <t>Não vendido</t>
        </is>
      </c>
      <c r="D62" s="4" t="inlineStr">
        <is>
          <t>0</t>
        </is>
      </c>
      <c r="E62" s="5" t="inlineStr">
        <is>
          <t>900,00</t>
        </is>
      </c>
      <c r="F62" s="4" t="inlineStr">
        <is>
          <t>50.00</t>
        </is>
      </c>
    </row>
    <row collapsed="false" customFormat="false" customHeight="false" hidden="false" ht="12.1" outlineLevel="0" r="63">
      <c r="A63" s="5" t="s">
        <f>=HYPERLINK("https://leilaoonline.net/lote/detalhe/130745", "054")</f>
      </c>
      <c r="B63" s="4" t="s">
        <f>=HYPERLINK("https://leilaoonline.net/lote/detalhe/130745", " Monark Monareta medalha de Ouro , Raridade da década de 1970, Para Colecionadores")</f>
      </c>
      <c r="C63" s="4" t="inlineStr">
        <is>
          <t>Não vendido</t>
        </is>
      </c>
      <c r="D63" s="4" t="inlineStr">
        <is>
          <t>0</t>
        </is>
      </c>
      <c r="E63" s="5" t="inlineStr">
        <is>
          <t>900,00</t>
        </is>
      </c>
      <c r="F63" s="4" t="inlineStr">
        <is>
          <t>50.00</t>
        </is>
      </c>
    </row>
    <row collapsed="false" customFormat="false" customHeight="false" hidden="false" ht="12.1" outlineLevel="0" r="64">
      <c r="A64" s="5" t="s">
        <f>=HYPERLINK("https://leilaoonline.net/lote/detalhe/130790", "055")</f>
      </c>
      <c r="B64" s="4" t="s">
        <f>=HYPERLINK("https://leilaoonline.net/lote/detalhe/130790", " LOTE CONTENDO 100 CÉDULAS DE DINHEIRO ANTIGO ORIGINAL, DE VÁRIOS VALORES E ÉPOCAS,  EM EXCELENTE ESTADO DE CONSERVAÇÃO, RARIDADE PARA COLECIONADORES.")</f>
      </c>
      <c r="C64" s="4" t="inlineStr">
        <is>
          <t>Não vendido</t>
        </is>
      </c>
      <c r="D64" s="4" t="inlineStr">
        <is>
          <t>0</t>
        </is>
      </c>
      <c r="E64" s="5" t="inlineStr">
        <is>
          <t>150,00</t>
        </is>
      </c>
      <c r="F64" s="4" t="inlineStr">
        <is>
          <t>50.00</t>
        </is>
      </c>
    </row>
    <row collapsed="false" customFormat="false" customHeight="false" hidden="false" ht="12.1" outlineLevel="0" r="65">
      <c r="A65" s="5" t="s">
        <f>=HYPERLINK("https://leilaoonline.net/lote/detalhe/130768", "056")</f>
      </c>
      <c r="B65" s="4" t="s">
        <f>=HYPERLINK("https://leilaoonline.net/lote/detalhe/130768", " Caloi Cross aro 20, Antiga da década de 1980, Original para Colecionadores")</f>
      </c>
      <c r="C65" s="4" t="inlineStr">
        <is>
          <t>Não vendido</t>
        </is>
      </c>
      <c r="D65" s="4" t="inlineStr">
        <is>
          <t>0</t>
        </is>
      </c>
      <c r="E65" s="5" t="inlineStr">
        <is>
          <t>250,00</t>
        </is>
      </c>
      <c r="F65" s="4" t="inlineStr">
        <is>
          <t>50.00</t>
        </is>
      </c>
    </row>
    <row collapsed="false" customFormat="false" customHeight="false" hidden="false" ht="12.1" outlineLevel="0" r="66">
      <c r="A66" s="5" t="s">
        <f>=HYPERLINK("https://leilaoonline.net/lote/detalhe/130769", "057")</f>
      </c>
      <c r="B66" s="4" t="s">
        <f>=HYPERLINK("https://leilaoonline.net/lote/detalhe/130769", " 04 Máquinas de escrever Marca Olivetti  mod  Linea 98")</f>
      </c>
      <c r="C66" s="4" t="inlineStr">
        <is>
          <t>Não vendido</t>
        </is>
      </c>
      <c r="D66" s="4" t="inlineStr">
        <is>
          <t>0</t>
        </is>
      </c>
      <c r="E66" s="5" t="inlineStr">
        <is>
          <t>80,00</t>
        </is>
      </c>
      <c r="F66" s="4" t="inlineStr">
        <is>
          <t>50.00</t>
        </is>
      </c>
    </row>
    <row collapsed="false" customFormat="false" customHeight="false" hidden="false" ht="12.1" outlineLevel="0" r="67">
      <c r="A67" s="5" t="s">
        <f>=HYPERLINK("https://leilaoonline.net/lote/detalhe/130722", "058")</f>
      </c>
      <c r="B67" s="4" t="s">
        <f>=HYPERLINK("https://leilaoonline.net/lote/detalhe/130722", " Caloi Ceci aro 26, Relíquia da p/ Colecionadores.")</f>
      </c>
      <c r="C67" s="4" t="inlineStr">
        <is>
          <t>Não vendido</t>
        </is>
      </c>
      <c r="D67" s="4" t="inlineStr">
        <is>
          <t>0</t>
        </is>
      </c>
      <c r="E67" s="5" t="inlineStr">
        <is>
          <t>250,00</t>
        </is>
      </c>
      <c r="F67" s="4" t="inlineStr">
        <is>
          <t>50.00</t>
        </is>
      </c>
    </row>
    <row collapsed="false" customFormat="false" customHeight="false" hidden="false" ht="12.1" outlineLevel="0" r="68">
      <c r="A68" s="5" t="s">
        <f>=HYPERLINK("https://leilaoonline.net/lote/detalhe/130760", "059")</f>
      </c>
      <c r="B68" s="4" t="s">
        <f>=HYPERLINK("https://leilaoonline.net/lote/detalhe/130760", "200 GARRAFAS DE CACHAÇA SABORES VARIADOS - 700ml CADA GARRAFA")</f>
      </c>
      <c r="C68" s="4" t="inlineStr">
        <is>
          <t>Não vendido</t>
        </is>
      </c>
      <c r="D68" s="4" t="inlineStr">
        <is>
          <t>0</t>
        </is>
      </c>
      <c r="E68" s="5" t="inlineStr">
        <is>
          <t>1.850,00</t>
        </is>
      </c>
      <c r="F68" s="4" t="inlineStr">
        <is>
          <t>50.00</t>
        </is>
      </c>
    </row>
    <row collapsed="false" customFormat="false" customHeight="false" hidden="false" ht="12.1" outlineLevel="0" r="69">
      <c r="A69" s="5" t="s">
        <f>=HYPERLINK("https://leilaoonline.net/lote/detalhe/131972", "060")</f>
      </c>
      <c r="B69" s="4" t="s">
        <f>=HYPERLINK("https://leilaoonline.net/lote/detalhe/131972", "30 GARRAFAS DE CACHAÇA DE CARVALHO 720ml CADA GARRAFA")</f>
      </c>
      <c r="C69" s="4" t="inlineStr">
        <is>
          <t>Não vendido</t>
        </is>
      </c>
      <c r="D69" s="4" t="inlineStr">
        <is>
          <t>0</t>
        </is>
      </c>
      <c r="E69" s="5" t="inlineStr">
        <is>
          <t>250,00</t>
        </is>
      </c>
      <c r="F69" s="4" t="inlineStr">
        <is>
          <t>50.00</t>
        </is>
      </c>
    </row>
    <row collapsed="false" customFormat="false" customHeight="false" hidden="false" ht="12.1" outlineLevel="0" r="70">
      <c r="A70" s="5" t="s">
        <f>=HYPERLINK("https://leilaoonline.net/lote/detalhe/131378", "061")</f>
      </c>
      <c r="B70" s="4" t="s">
        <f>=HYPERLINK("https://leilaoonline.net/lote/detalhe/131378", " LOTE C/ DIVERSOS BRINQUEDOS. L9 ( NO ESTADO).")</f>
      </c>
      <c r="C70" s="4" t="inlineStr">
        <is>
          <t>Não vendido</t>
        </is>
      </c>
      <c r="D70" s="4" t="inlineStr">
        <is>
          <t>0</t>
        </is>
      </c>
      <c r="E70" s="5" t="inlineStr">
        <is>
          <t>80,00</t>
        </is>
      </c>
      <c r="F70" s="4" t="inlineStr">
        <is>
          <t>50.00</t>
        </is>
      </c>
    </row>
    <row collapsed="false" customFormat="false" customHeight="false" hidden="false" ht="12.1" outlineLevel="0" r="71">
      <c r="A71" s="5" t="s">
        <f>=HYPERLINK("https://leilaoonline.net/lote/detalhe/130735", "062")</f>
      </c>
      <c r="B71" s="4" t="s">
        <f>=HYPERLINK("https://leilaoonline.net/lote/detalhe/130735", " Conjunto Carrinho de Bebê e Cadeirinha automotiva , marca Hércules, Década de 1970, Relíquia para Colecionadores")</f>
      </c>
      <c r="C71" s="4" t="inlineStr">
        <is>
          <t>Não vendido</t>
        </is>
      </c>
      <c r="D71" s="4" t="inlineStr">
        <is>
          <t>0</t>
        </is>
      </c>
      <c r="E71" s="5" t="inlineStr">
        <is>
          <t>200,00</t>
        </is>
      </c>
      <c r="F71" s="4" t="inlineStr">
        <is>
          <t>50.00</t>
        </is>
      </c>
    </row>
    <row collapsed="false" customFormat="false" customHeight="false" hidden="false" ht="12.1" outlineLevel="0" r="72">
      <c r="A72" s="5" t="s">
        <f>=HYPERLINK("https://leilaoonline.net/lote/detalhe/130738", "063")</f>
      </c>
      <c r="B72" s="4" t="s">
        <f>=HYPERLINK("https://leilaoonline.net/lote/detalhe/130738", " Monark Monareta Dobramatic Garupão, Aro 20, Brasil de Ouro Raridade da década de 1970, Relíquia para Colecionadores")</f>
      </c>
      <c r="C72" s="4" t="inlineStr">
        <is>
          <t>Não vendido</t>
        </is>
      </c>
      <c r="D72" s="4" t="inlineStr">
        <is>
          <t>0</t>
        </is>
      </c>
      <c r="E72" s="5" t="inlineStr">
        <is>
          <t>900,00</t>
        </is>
      </c>
      <c r="F72" s="4" t="inlineStr">
        <is>
          <t>50.00</t>
        </is>
      </c>
    </row>
    <row collapsed="false" customFormat="false" customHeight="false" hidden="false" ht="12.1" outlineLevel="0" r="73">
      <c r="A73" s="5" t="s">
        <f>=HYPERLINK("https://leilaoonline.net/lote/detalhe/131442", "064")</f>
      </c>
      <c r="B73" s="4" t="s">
        <f>=HYPERLINK("https://leilaoonline.net/lote/detalhe/131442", "30 GARRAFAS DE CACHAÇA DE CARVALHO 720ml CADA GARRAFA")</f>
      </c>
      <c r="C73" s="4" t="inlineStr">
        <is>
          <t>Vendido</t>
        </is>
      </c>
      <c r="D73" s="4" t="inlineStr">
        <is>
          <t>1</t>
        </is>
      </c>
      <c r="E73" s="5" t="inlineStr">
        <is>
          <t>250,00</t>
        </is>
      </c>
      <c r="F73" s="4" t="inlineStr">
        <is>
          <t>50.00</t>
        </is>
      </c>
    </row>
    <row collapsed="false" customFormat="false" customHeight="false" hidden="false" ht="12.1" outlineLevel="0" r="74">
      <c r="A74" s="5" t="s">
        <f>=HYPERLINK("https://leilaoonline.net/lote/detalhe/131973", "065")</f>
      </c>
      <c r="B74" s="4" t="s">
        <f>=HYPERLINK("https://leilaoonline.net/lote/detalhe/131973", "30 GARRAFAS DE CACHAÇA DE CARVALHO 720ml CADA GARRAFA")</f>
      </c>
      <c r="C74" s="4" t="inlineStr">
        <is>
          <t>Não vendido</t>
        </is>
      </c>
      <c r="D74" s="4" t="inlineStr">
        <is>
          <t>0</t>
        </is>
      </c>
      <c r="E74" s="5" t="inlineStr">
        <is>
          <t>250,00</t>
        </is>
      </c>
      <c r="F74" s="4" t="inlineStr">
        <is>
          <t>50.00</t>
        </is>
      </c>
    </row>
    <row collapsed="false" customFormat="false" customHeight="false" hidden="false" ht="12.1" outlineLevel="0" r="75">
      <c r="A75" s="5" t="s">
        <f>=HYPERLINK("https://leilaoonline.net/lote/detalhe/130710", "066")</f>
      </c>
      <c r="B75" s="4" t="s">
        <f>=HYPERLINK("https://leilaoonline.net/lote/detalhe/130710", " LOTE COM APROX. 100 UNIDADES DE SPINNERS , DIVERSOS MODELOS E CORES. (sem uso, nas caixas) [ Confira o Vídeo ]")</f>
      </c>
      <c r="C75" s="4" t="inlineStr">
        <is>
          <t>Não vendido</t>
        </is>
      </c>
      <c r="D75" s="4" t="inlineStr">
        <is>
          <t>0</t>
        </is>
      </c>
      <c r="E75" s="5" t="inlineStr">
        <is>
          <t>150,00</t>
        </is>
      </c>
      <c r="F75" s="4" t="inlineStr">
        <is>
          <t>50.00</t>
        </is>
      </c>
    </row>
    <row collapsed="false" customFormat="false" customHeight="false" hidden="false" ht="12.1" outlineLevel="0" r="76">
      <c r="A76" s="5" t="s">
        <f>=HYPERLINK("https://leilaoonline.net/lote/detalhe/130725", "067")</f>
      </c>
      <c r="B76" s="4" t="s">
        <f>=HYPERLINK("https://leilaoonline.net/lote/detalhe/130725", " BICICLETA ORIGINAL, CÂMBIO DUPLO DE MARCHA")</f>
      </c>
      <c r="C76" s="4" t="inlineStr">
        <is>
          <t>Não vendido</t>
        </is>
      </c>
      <c r="D76" s="4" t="inlineStr">
        <is>
          <t>0</t>
        </is>
      </c>
      <c r="E76" s="5" t="inlineStr">
        <is>
          <t>150,00</t>
        </is>
      </c>
      <c r="F76" s="4" t="inlineStr">
        <is>
          <t>50.00</t>
        </is>
      </c>
    </row>
    <row collapsed="false" customFormat="false" customHeight="false" hidden="false" ht="12.1" outlineLevel="0" r="77">
      <c r="A77" s="5" t="s">
        <f>=HYPERLINK("https://leilaoonline.net/lote/detalhe/130744", "068")</f>
      </c>
      <c r="B77" s="4" t="s">
        <f>=HYPERLINK("https://leilaoonline.net/lote/detalhe/130744", " Caloi Berlineta Aro 20 Dobrável, Relíquia, para Colecionadores")</f>
      </c>
      <c r="C77" s="4" t="inlineStr">
        <is>
          <t>Não vendido</t>
        </is>
      </c>
      <c r="D77" s="4" t="inlineStr">
        <is>
          <t>0</t>
        </is>
      </c>
      <c r="E77" s="5" t="inlineStr">
        <is>
          <t>750,00</t>
        </is>
      </c>
      <c r="F77" s="4" t="inlineStr">
        <is>
          <t>50.00</t>
        </is>
      </c>
    </row>
    <row collapsed="false" customFormat="false" customHeight="false" hidden="false" ht="12.1" outlineLevel="0" r="78">
      <c r="A78" s="5" t="s">
        <f>=HYPERLINK("https://leilaoonline.net/lote/detalhe/131443", "069")</f>
      </c>
      <c r="B78" s="4" t="s">
        <f>=HYPERLINK("https://leilaoonline.net/lote/detalhe/131443", "30 GARRAFAS DE CACHAÇA DE CARVALHO 720ml CADA GARRAFA")</f>
      </c>
      <c r="C78" s="4" t="inlineStr">
        <is>
          <t>Vendido</t>
        </is>
      </c>
      <c r="D78" s="4" t="inlineStr">
        <is>
          <t>1</t>
        </is>
      </c>
      <c r="E78" s="5" t="inlineStr">
        <is>
          <t>250,00</t>
        </is>
      </c>
      <c r="F78" s="4" t="inlineStr">
        <is>
          <t>50.00</t>
        </is>
      </c>
    </row>
    <row collapsed="false" customFormat="false" customHeight="false" hidden="false" ht="12.1" outlineLevel="0" r="79">
      <c r="A79" s="5" t="s">
        <f>=HYPERLINK("https://leilaoonline.net/lote/detalhe/130817", "070")</f>
      </c>
      <c r="B79" s="4" t="s">
        <f>=HYPERLINK("https://leilaoonline.net/lote/detalhe/130817", "[ VÍDEO ] GRANDE TELÃO ELÉTRICO RETRÁTIL. MED: APROX. 3,50 X 2,50. FUNCIONANDO.")</f>
      </c>
      <c r="C79" s="4" t="inlineStr">
        <is>
          <t>Não vendido</t>
        </is>
      </c>
      <c r="D79" s="4" t="inlineStr">
        <is>
          <t>0</t>
        </is>
      </c>
      <c r="E79" s="5" t="inlineStr">
        <is>
          <t>490,00</t>
        </is>
      </c>
      <c r="F79" s="4" t="inlineStr">
        <is>
          <t>50.00</t>
        </is>
      </c>
    </row>
    <row collapsed="false" customFormat="false" customHeight="false" hidden="false" ht="12.1" outlineLevel="0" r="80">
      <c r="A80" s="5" t="s">
        <f>=HYPERLINK("https://leilaoonline.net/lote/detalhe/131974", "071")</f>
      </c>
      <c r="B80" s="4" t="s">
        <f>=HYPERLINK("https://leilaoonline.net/lote/detalhe/131974", "30 GARRAFAS DE CACHAÇA DE CARVALHO 720ml CADA GARRAFA")</f>
      </c>
      <c r="C80" s="4" t="inlineStr">
        <is>
          <t>Não vendido</t>
        </is>
      </c>
      <c r="D80" s="4" t="inlineStr">
        <is>
          <t>0</t>
        </is>
      </c>
      <c r="E80" s="5" t="inlineStr">
        <is>
          <t>250,00</t>
        </is>
      </c>
      <c r="F80" s="4" t="inlineStr">
        <is>
          <t>50.00</t>
        </is>
      </c>
    </row>
    <row collapsed="false" customFormat="false" customHeight="false" hidden="false" ht="12.1" outlineLevel="0" r="81">
      <c r="A81" s="5" t="s">
        <f>=HYPERLINK("https://leilaoonline.net/lote/detalhe/132065", "072")</f>
      </c>
      <c r="B81" s="4" t="s">
        <f>=HYPERLINK("https://leilaoonline.net/lote/detalhe/132065", " Lote 30 Garrafas Chopp de Vinho Draft Red Garrafas de vidro de 600ml Cada.")</f>
      </c>
      <c r="C81" s="4" t="inlineStr">
        <is>
          <t>Não vendido</t>
        </is>
      </c>
      <c r="D81" s="4" t="inlineStr">
        <is>
          <t>0</t>
        </is>
      </c>
      <c r="E81" s="5" t="inlineStr">
        <is>
          <t>350,00</t>
        </is>
      </c>
      <c r="F81" s="4" t="inlineStr">
        <is>
          <t>50.00</t>
        </is>
      </c>
    </row>
    <row collapsed="false" customFormat="false" customHeight="false" hidden="false" ht="12.1" outlineLevel="0" r="82">
      <c r="A82" s="5" t="s">
        <f>=HYPERLINK("https://leilaoonline.net/lote/detalhe/130777", "073")</f>
      </c>
      <c r="B82" s="4" t="s">
        <f>=HYPERLINK("https://leilaoonline.net/lote/detalhe/130777", " Lote C/ 25 aparelhos de telefone p/ diversos Ramais e funções")</f>
      </c>
      <c r="C82" s="4" t="inlineStr">
        <is>
          <t>Não vendido</t>
        </is>
      </c>
      <c r="D82" s="4" t="inlineStr">
        <is>
          <t>0</t>
        </is>
      </c>
      <c r="E82" s="5" t="inlineStr">
        <is>
          <t>80,00</t>
        </is>
      </c>
      <c r="F82" s="4" t="inlineStr">
        <is>
          <t>50.00</t>
        </is>
      </c>
    </row>
    <row collapsed="false" customFormat="false" customHeight="false" hidden="false" ht="12.1" outlineLevel="0" r="83">
      <c r="A83" s="5" t="s">
        <f>=HYPERLINK("https://leilaoonline.net/lote/detalhe/130781", "074")</f>
      </c>
      <c r="B83" s="4" t="s">
        <f>=HYPERLINK("https://leilaoonline.net/lote/detalhe/130781", " Lote C/ 25 aparelhos de telefone p/ diversos Ramais e funções")</f>
      </c>
      <c r="C83" s="4" t="inlineStr">
        <is>
          <t>Não vendido</t>
        </is>
      </c>
      <c r="D83" s="4" t="inlineStr">
        <is>
          <t>0</t>
        </is>
      </c>
      <c r="E83" s="5" t="inlineStr">
        <is>
          <t>80,00</t>
        </is>
      </c>
      <c r="F83" s="4" t="inlineStr">
        <is>
          <t>50.00</t>
        </is>
      </c>
    </row>
    <row collapsed="false" customFormat="false" customHeight="false" hidden="false" ht="12.1" outlineLevel="0" r="84">
      <c r="A84" s="5" t="s">
        <f>=HYPERLINK("https://leilaoonline.net/lote/detalhe/130743", "075")</f>
      </c>
      <c r="B84" s="4" t="s">
        <f>=HYPERLINK("https://leilaoonline.net/lote/detalhe/130743", " Caloi Formula C 3. Aro 20 , Seletor de Marchas Gt-3,  Câmbio de 03 Marchas no Cubo traseiro, Banco Banana, Relíquia da década de 1980, para Colecionadores")</f>
      </c>
      <c r="C84" s="4" t="inlineStr">
        <is>
          <t>Não vendido</t>
        </is>
      </c>
      <c r="D84" s="4" t="inlineStr">
        <is>
          <t>1</t>
        </is>
      </c>
      <c r="E84" s="5" t="inlineStr">
        <is>
          <t>900,00</t>
        </is>
      </c>
      <c r="F84" s="4" t="inlineStr">
        <is>
          <t>50.00</t>
        </is>
      </c>
    </row>
    <row collapsed="false" customFormat="false" customHeight="false" hidden="false" ht="12.1" outlineLevel="0" r="85">
      <c r="A85" s="5" t="s">
        <f>=HYPERLINK("https://leilaoonline.net/lote/detalhe/130778", "076")</f>
      </c>
      <c r="B85" s="4" t="s">
        <f>=HYPERLINK("https://leilaoonline.net/lote/detalhe/130778", " Lote C/ 25 aparelhos de telefone p/ diversos Ramais e funções")</f>
      </c>
      <c r="C85" s="4" t="inlineStr">
        <is>
          <t>Não vendido</t>
        </is>
      </c>
      <c r="D85" s="4" t="inlineStr">
        <is>
          <t>0</t>
        </is>
      </c>
      <c r="E85" s="5" t="inlineStr">
        <is>
          <t>80,00</t>
        </is>
      </c>
      <c r="F85" s="4" t="inlineStr">
        <is>
          <t>50.00</t>
        </is>
      </c>
    </row>
    <row collapsed="false" customFormat="false" customHeight="false" hidden="false" ht="12.1" outlineLevel="0" r="86">
      <c r="A86" s="5" t="s">
        <f>=HYPERLINK("https://leilaoonline.net/lote/detalhe/130780", "077")</f>
      </c>
      <c r="B86" s="4" t="s">
        <f>=HYPERLINK("https://leilaoonline.net/lote/detalhe/130780", " Lote C/ 25 aparelhos de telefone p/ diversos Ramais e funções")</f>
      </c>
      <c r="C86" s="4" t="inlineStr">
        <is>
          <t>Não vendido</t>
        </is>
      </c>
      <c r="D86" s="4" t="inlineStr">
        <is>
          <t>0</t>
        </is>
      </c>
      <c r="E86" s="5" t="inlineStr">
        <is>
          <t>80,00</t>
        </is>
      </c>
      <c r="F86" s="4" t="inlineStr">
        <is>
          <t>50.00</t>
        </is>
      </c>
    </row>
    <row collapsed="false" customFormat="false" customHeight="false" hidden="false" ht="12.1" outlineLevel="0" r="87">
      <c r="A87" s="5" t="s">
        <f>=HYPERLINK("https://leilaoonline.net/lote/detalhe/130782", "078")</f>
      </c>
      <c r="B87" s="4" t="s">
        <f>=HYPERLINK("https://leilaoonline.net/lote/detalhe/130782", " Lote C/ 25  aparelhos de telefone p/ diversas funções.")</f>
      </c>
      <c r="C87" s="4" t="inlineStr">
        <is>
          <t>Não vendido</t>
        </is>
      </c>
      <c r="D87" s="4" t="inlineStr">
        <is>
          <t>0</t>
        </is>
      </c>
      <c r="E87" s="5" t="inlineStr">
        <is>
          <t>80,00</t>
        </is>
      </c>
      <c r="F87" s="4" t="inlineStr">
        <is>
          <t>50.00</t>
        </is>
      </c>
    </row>
    <row collapsed="false" customFormat="false" customHeight="false" hidden="false" ht="12.1" outlineLevel="0" r="88">
      <c r="A88" s="5" t="s">
        <f>=HYPERLINK("https://leilaoonline.net/lote/detalhe/130783", "079")</f>
      </c>
      <c r="B88" s="4" t="s">
        <f>=HYPERLINK("https://leilaoonline.net/lote/detalhe/130783", " Lote C/ 25  aparelhos de telefone p/ diversas funções.")</f>
      </c>
      <c r="C88" s="4" t="inlineStr">
        <is>
          <t>Não vendido</t>
        </is>
      </c>
      <c r="D88" s="4" t="inlineStr">
        <is>
          <t>0</t>
        </is>
      </c>
      <c r="E88" s="5" t="inlineStr">
        <is>
          <t>80,00</t>
        </is>
      </c>
      <c r="F88" s="4" t="inlineStr">
        <is>
          <t>50.00</t>
        </is>
      </c>
    </row>
    <row collapsed="false" customFormat="false" customHeight="false" hidden="false" ht="12.1" outlineLevel="0" r="89">
      <c r="A89" s="5" t="s">
        <f>=HYPERLINK("https://leilaoonline.net/lote/detalhe/130753", "080")</f>
      </c>
      <c r="B89" s="4" t="s">
        <f>=HYPERLINK("https://leilaoonline.net/lote/detalhe/130753", "300 GARRAFAS DE CACHAÇA SABORES VARIADOS - 700ml CADA GARRAFA")</f>
      </c>
      <c r="C89" s="4" t="inlineStr">
        <is>
          <t>Não vendido</t>
        </is>
      </c>
      <c r="D89" s="4" t="inlineStr">
        <is>
          <t>0</t>
        </is>
      </c>
      <c r="E89" s="5" t="inlineStr">
        <is>
          <t>2.950,00</t>
        </is>
      </c>
      <c r="F89" s="4" t="inlineStr">
        <is>
          <t>50.00</t>
        </is>
      </c>
    </row>
    <row collapsed="false" customFormat="false" customHeight="false" hidden="false" ht="12.1" outlineLevel="0" r="90">
      <c r="A90" s="5" t="s">
        <f>=HYPERLINK("https://leilaoonline.net/lote/detalhe/130770", "081")</f>
      </c>
      <c r="B90" s="4" t="s">
        <f>=HYPERLINK("https://leilaoonline.net/lote/detalhe/130770", " Barril de madeira de carvalho de 7 Litros. Cheio de Cachaça envelhecida.")</f>
      </c>
      <c r="C90" s="4" t="inlineStr">
        <is>
          <t>Lote retirado</t>
        </is>
      </c>
      <c r="D90" s="4" t="inlineStr">
        <is>
          <t>2</t>
        </is>
      </c>
      <c r="E90" s="5" t="inlineStr">
        <is>
          <t>150,00</t>
        </is>
      </c>
      <c r="F90" s="4" t="inlineStr">
        <is>
          <t>50.00</t>
        </is>
      </c>
    </row>
    <row collapsed="false" customFormat="false" customHeight="false" hidden="false" ht="12.1" outlineLevel="0" r="91">
      <c r="A91" s="5" t="s">
        <f>=HYPERLINK("https://leilaoonline.net/lote/detalhe/130736", "082")</f>
      </c>
      <c r="B91" s="4" t="s">
        <f>=HYPERLINK("https://leilaoonline.net/lote/detalhe/130736", " Bicicleta  Bacini mod Corsa 18 Speed Antiga aro 27, Relíquia para Colecionadores")</f>
      </c>
      <c r="C91" s="4" t="inlineStr">
        <is>
          <t>Não vendido</t>
        </is>
      </c>
      <c r="D91" s="4" t="inlineStr">
        <is>
          <t>0</t>
        </is>
      </c>
      <c r="E91" s="5" t="inlineStr">
        <is>
          <t>750,00</t>
        </is>
      </c>
      <c r="F91" s="4" t="inlineStr">
        <is>
          <t>50.00</t>
        </is>
      </c>
    </row>
    <row collapsed="false" customFormat="false" customHeight="false" hidden="false" ht="12.1" outlineLevel="0" r="92">
      <c r="A92" s="5" t="s">
        <f>=HYPERLINK("https://leilaoonline.net/lote/detalhe/130709", "083")</f>
      </c>
      <c r="B92" s="4" t="s">
        <f>=HYPERLINK("https://leilaoonline.net/lote/detalhe/130709", " LOTE COM APROX. 300 UNIDADES DE SPINNERS , DIVERSOS MODELOS E CORES. (sem uso, nas caixas) [ Confira o Vídeo ]")</f>
      </c>
      <c r="C92" s="4" t="inlineStr">
        <is>
          <t>Não vendido</t>
        </is>
      </c>
      <c r="D92" s="4" t="inlineStr">
        <is>
          <t>0</t>
        </is>
      </c>
      <c r="E92" s="5" t="inlineStr">
        <is>
          <t>450,00</t>
        </is>
      </c>
      <c r="F92" s="4" t="inlineStr">
        <is>
          <t>50.00</t>
        </is>
      </c>
    </row>
    <row collapsed="false" customFormat="false" customHeight="false" hidden="false" ht="12.1" outlineLevel="0" r="93">
      <c r="A93" s="5" t="s">
        <f>=HYPERLINK("https://leilaoonline.net/lote/detalhe/130734", "084")</f>
      </c>
      <c r="B93" s="4" t="s">
        <f>=HYPERLINK("https://leilaoonline.net/lote/detalhe/130734", " Bicicleta Monark Antiga aro 28 , Freio de pé, Banco de Molas, Relíquia para Colecionadores,")</f>
      </c>
      <c r="C93" s="4" t="inlineStr">
        <is>
          <t>Não vendido</t>
        </is>
      </c>
      <c r="D93" s="4" t="inlineStr">
        <is>
          <t>0</t>
        </is>
      </c>
      <c r="E93" s="5" t="inlineStr">
        <is>
          <t>550,00</t>
        </is>
      </c>
      <c r="F93" s="4" t="inlineStr">
        <is>
          <t>50.00</t>
        </is>
      </c>
    </row>
    <row collapsed="false" customFormat="false" customHeight="false" hidden="false" ht="12.1" outlineLevel="0" r="94">
      <c r="A94" s="5" t="s">
        <f>=HYPERLINK("https://leilaoonline.net/lote/detalhe/130784", "085")</f>
      </c>
      <c r="B94" s="4" t="s">
        <f>=HYPERLINK("https://leilaoonline.net/lote/detalhe/130784", " Lote C/ 25  aparelhos de telefone p/ diversas funções.")</f>
      </c>
      <c r="C94" s="4" t="inlineStr">
        <is>
          <t>Não vendido</t>
        </is>
      </c>
      <c r="D94" s="4" t="inlineStr">
        <is>
          <t>0</t>
        </is>
      </c>
      <c r="E94" s="5" t="inlineStr">
        <is>
          <t>80,00</t>
        </is>
      </c>
      <c r="F94" s="4" t="inlineStr">
        <is>
          <t>50.00</t>
        </is>
      </c>
    </row>
    <row collapsed="false" customFormat="false" customHeight="false" hidden="false" ht="12.1" outlineLevel="0" r="95">
      <c r="A95" s="5" t="s">
        <f>=HYPERLINK("https://leilaoonline.net/lote/detalhe/132062", "086")</f>
      </c>
      <c r="B95" s="4" t="s">
        <f>=HYPERLINK("https://leilaoonline.net/lote/detalhe/132062", " Lote 30 Garrafas Chopp de Vinho Draft Red Garrafas de vidro de 600ml Cada.")</f>
      </c>
      <c r="C95" s="4" t="inlineStr">
        <is>
          <t>Não vendido</t>
        </is>
      </c>
      <c r="D95" s="4" t="inlineStr">
        <is>
          <t>0</t>
        </is>
      </c>
      <c r="E95" s="5" t="inlineStr">
        <is>
          <t>350,00</t>
        </is>
      </c>
      <c r="F95" s="4" t="inlineStr">
        <is>
          <t>50.00</t>
        </is>
      </c>
    </row>
    <row collapsed="false" customFormat="false" customHeight="false" hidden="false" ht="12.1" outlineLevel="0" r="96">
      <c r="A96" s="5" t="s">
        <f>=HYPERLINK("https://leilaoonline.net/lote/detalhe/130785", "087")</f>
      </c>
      <c r="B96" s="4" t="s">
        <f>=HYPERLINK("https://leilaoonline.net/lote/detalhe/130785", "Lote contendo 06 impressoras Marcas Epson e HP e 01 Horodator Dimep.")</f>
      </c>
      <c r="C96" s="4" t="inlineStr">
        <is>
          <t>Não vendido</t>
        </is>
      </c>
      <c r="D96" s="4" t="inlineStr">
        <is>
          <t>0</t>
        </is>
      </c>
      <c r="E96" s="5" t="inlineStr">
        <is>
          <t>80,00</t>
        </is>
      </c>
      <c r="F96" s="4" t="inlineStr">
        <is>
          <t>50.00</t>
        </is>
      </c>
    </row>
    <row collapsed="false" customFormat="false" customHeight="false" hidden="false" ht="12.1" outlineLevel="0" r="97">
      <c r="A97" s="5" t="s">
        <f>=HYPERLINK("https://leilaoonline.net/lote/detalhe/130786", "088")</f>
      </c>
      <c r="B97" s="4" t="s">
        <f>=HYPERLINK("https://leilaoonline.net/lote/detalhe/130786", " Lote Contendo 03 Bicicletas p/ adultos")</f>
      </c>
      <c r="C97" s="4" t="inlineStr">
        <is>
          <t>Não vendido</t>
        </is>
      </c>
      <c r="D97" s="4" t="inlineStr">
        <is>
          <t>0</t>
        </is>
      </c>
      <c r="E97" s="5" t="inlineStr">
        <is>
          <t>250,00</t>
        </is>
      </c>
      <c r="F97" s="4" t="inlineStr">
        <is>
          <t>50.00</t>
        </is>
      </c>
    </row>
    <row collapsed="false" customFormat="false" customHeight="false" hidden="false" ht="12.1" outlineLevel="0" r="98">
      <c r="A98" s="5" t="s">
        <f>=HYPERLINK("https://leilaoonline.net/lote/detalhe/130788", "089")</f>
      </c>
      <c r="B98" s="4" t="s">
        <f>=HYPERLINK("https://leilaoonline.net/lote/detalhe/130788", "[ VÍDEO ] Lote de itens Antigos. Sendo: 01 - Relógio De Ponto, 02-Relógios quadrados grandes, 01 - Campainha de elétrica de Sino. ")</f>
      </c>
      <c r="C98" s="4" t="inlineStr">
        <is>
          <t>Não vendido</t>
        </is>
      </c>
      <c r="D98" s="4" t="inlineStr">
        <is>
          <t>0</t>
        </is>
      </c>
      <c r="E98" s="5" t="inlineStr">
        <is>
          <t>150,00</t>
        </is>
      </c>
      <c r="F98" s="4" t="inlineStr">
        <is>
          <t>50.00</t>
        </is>
      </c>
    </row>
    <row collapsed="false" customFormat="false" customHeight="false" hidden="false" ht="12.1" outlineLevel="0" r="99">
      <c r="A99" s="5" t="s">
        <f>=HYPERLINK("https://leilaoonline.net/lote/detalhe/130787", "090")</f>
      </c>
      <c r="B99" s="4" t="s">
        <f>=HYPERLINK("https://leilaoonline.net/lote/detalhe/130787", " Lote Contendo 10 equipamentos de impressão e telefonia")</f>
      </c>
      <c r="C99" s="4" t="inlineStr">
        <is>
          <t>Não vendido</t>
        </is>
      </c>
      <c r="D99" s="4" t="inlineStr">
        <is>
          <t>0</t>
        </is>
      </c>
      <c r="E99" s="5" t="inlineStr">
        <is>
          <t>100,00</t>
        </is>
      </c>
      <c r="F99" s="4" t="inlineStr">
        <is>
          <t>50.00</t>
        </is>
      </c>
    </row>
    <row collapsed="false" customFormat="false" customHeight="false" hidden="false" ht="12.1" outlineLevel="0" r="100">
      <c r="A100" s="5" t="s">
        <f>=HYPERLINK("https://leilaoonline.net/lote/detalhe/130789", "091")</f>
      </c>
      <c r="B100" s="4" t="s">
        <f>=HYPERLINK("https://leilaoonline.net/lote/detalhe/130789", " Lote contendo diversos itens, sendo: 04 telefones sem fio, 02 mini  gravador , 02 Vou, 01 nobrek, 04 vídeo cassete e diversos cabos e outros.")</f>
      </c>
      <c r="C100" s="4" t="inlineStr">
        <is>
          <t>Não vendido</t>
        </is>
      </c>
      <c r="D100" s="4" t="inlineStr">
        <is>
          <t>0</t>
        </is>
      </c>
      <c r="E100" s="5" t="inlineStr">
        <is>
          <t>100,00</t>
        </is>
      </c>
      <c r="F100" s="4" t="inlineStr">
        <is>
          <t>50.00</t>
        </is>
      </c>
    </row>
    <row collapsed="false" customFormat="false" customHeight="false" hidden="false" ht="12.1" outlineLevel="0" r="101">
      <c r="A101" s="5" t="s">
        <f>=HYPERLINK("https://leilaoonline.net/lote/detalhe/131441", "092")</f>
      </c>
      <c r="B101" s="4" t="s">
        <f>=HYPERLINK("https://leilaoonline.net/lote/detalhe/131441", "30 GARRAFAS DE CACHAÇA DE CARVALHO 720ml CADA GARRAFA")</f>
      </c>
      <c r="C101" s="4" t="inlineStr">
        <is>
          <t>Não vendido</t>
        </is>
      </c>
      <c r="D101" s="4" t="inlineStr">
        <is>
          <t>0</t>
        </is>
      </c>
      <c r="E101" s="5" t="inlineStr">
        <is>
          <t>250,00</t>
        </is>
      </c>
      <c r="F101" s="4" t="inlineStr">
        <is>
          <t>50.00</t>
        </is>
      </c>
    </row>
    <row collapsed="false" customFormat="false" customHeight="false" hidden="false" ht="12.1" outlineLevel="0" r="102">
      <c r="A102" s="5" t="s">
        <f>=HYPERLINK("https://leilaoonline.net/lote/detalhe/130728", "093")</f>
      </c>
      <c r="B102" s="4" t="s">
        <f>=HYPERLINK("https://leilaoonline.net/lote/detalhe/130728", " Monark Brisa Totalmente Original aro 26, Década de 1980 Relíquia da p/ Colecionadores")</f>
      </c>
      <c r="C102" s="4" t="inlineStr">
        <is>
          <t>Não vendido</t>
        </is>
      </c>
      <c r="D102" s="4" t="inlineStr">
        <is>
          <t>0</t>
        </is>
      </c>
      <c r="E102" s="5" t="inlineStr">
        <is>
          <t>250,00</t>
        </is>
      </c>
      <c r="F102" s="4" t="inlineStr">
        <is>
          <t>50.00</t>
        </is>
      </c>
    </row>
    <row collapsed="false" customFormat="false" customHeight="false" hidden="false" ht="12.1" outlineLevel="0" r="103">
      <c r="A103" s="5" t="s">
        <f>=HYPERLINK("https://leilaoonline.net/lote/detalhe/132063", "094")</f>
      </c>
      <c r="B103" s="4" t="s">
        <f>=HYPERLINK("https://leilaoonline.net/lote/detalhe/132063", " Lote 30 Garrafas Chopp de Vinho Draft Red Garrafas de vidro de 600ml Cada.")</f>
      </c>
      <c r="C103" s="4" t="inlineStr">
        <is>
          <t>Não vendido</t>
        </is>
      </c>
      <c r="D103" s="4" t="inlineStr">
        <is>
          <t>0</t>
        </is>
      </c>
      <c r="E103" s="5" t="inlineStr">
        <is>
          <t>350,00</t>
        </is>
      </c>
      <c r="F103" s="4" t="inlineStr">
        <is>
          <t>50.00</t>
        </is>
      </c>
    </row>
    <row collapsed="false" customFormat="false" customHeight="false" hidden="false" ht="12.1" outlineLevel="0" r="104">
      <c r="A104" s="5" t="s">
        <f>=HYPERLINK("https://leilaoonline.net/lote/detalhe/130704", "098")</f>
      </c>
      <c r="B104" s="4" t="s">
        <f>=HYPERLINK("https://leilaoonline.net/lote/detalhe/130704", " LOTE C/ 06 APARELHOS CELULAR E 45  BATERIAS , DIVERSAS MARCAS E MODELOS.")</f>
      </c>
      <c r="C104" s="4" t="inlineStr">
        <is>
          <t>Não vendido</t>
        </is>
      </c>
      <c r="D104" s="4" t="inlineStr">
        <is>
          <t>0</t>
        </is>
      </c>
      <c r="E104" s="5" t="inlineStr">
        <is>
          <t>150,00</t>
        </is>
      </c>
      <c r="F104" s="4" t="inlineStr">
        <is>
          <t>50.00</t>
        </is>
      </c>
    </row>
    <row collapsed="false" customFormat="false" customHeight="false" hidden="false" ht="12.1" outlineLevel="0" r="105">
      <c r="A105" s="5" t="s">
        <f>=HYPERLINK("https://leilaoonline.net/lote/detalhe/132061", "099")</f>
      </c>
      <c r="B105" s="4" t="s">
        <f>=HYPERLINK("https://leilaoonline.net/lote/detalhe/132061", " Lote 30 Garrafas Cooler de Pêssego Garrafas de vidro de 600ml Cada.")</f>
      </c>
      <c r="C105" s="4" t="inlineStr">
        <is>
          <t>Não vendido</t>
        </is>
      </c>
      <c r="D105" s="4" t="inlineStr">
        <is>
          <t>1</t>
        </is>
      </c>
      <c r="E105" s="5" t="inlineStr">
        <is>
          <t>350,00</t>
        </is>
      </c>
      <c r="F105" s="4" t="inlineStr">
        <is>
          <t>50.00</t>
        </is>
      </c>
    </row>
    <row collapsed="false" customFormat="false" customHeight="false" hidden="false" ht="12.1" outlineLevel="0" r="106">
      <c r="A106" s="5" t="s">
        <f>=HYPERLINK("https://leilaoonline.net/lote/detalhe/132068", "100")</f>
      </c>
      <c r="B106" s="4" t="s">
        <f>=HYPERLINK("https://leilaoonline.net/lote/detalhe/132068", " Barril de madeira de carvalho de 7 Litros. Cheio de Cachaça envelhecida.")</f>
      </c>
      <c r="C106" s="4" t="inlineStr">
        <is>
          <t>Não vendido</t>
        </is>
      </c>
      <c r="D106" s="4" t="inlineStr">
        <is>
          <t>0</t>
        </is>
      </c>
      <c r="E106" s="5" t="inlineStr">
        <is>
          <t>100,00</t>
        </is>
      </c>
      <c r="F106" s="4" t="inlineStr">
        <is>
          <t>50.00</t>
        </is>
      </c>
    </row>
    <row collapsed="false" customFormat="false" customHeight="false" hidden="false" ht="12.1" outlineLevel="0" r="107">
      <c r="A107" s="5" t="s">
        <f>=HYPERLINK("https://leilaoonline.net/lote/detalhe/130718", "103")</f>
      </c>
      <c r="B107" s="4" t="s">
        <f>=HYPERLINK("https://leilaoonline.net/lote/detalhe/130718", " 01- Catraca Eletrônica Digital Marca Telemática Codin Catraca 9000 Toda em Metal e inox ( no estado).")</f>
      </c>
      <c r="C107" s="4" t="inlineStr">
        <is>
          <t>Não vendido</t>
        </is>
      </c>
      <c r="D107" s="4" t="inlineStr">
        <is>
          <t>0</t>
        </is>
      </c>
      <c r="E107" s="5" t="inlineStr">
        <is>
          <t>100,00</t>
        </is>
      </c>
      <c r="F107" s="4" t="inlineStr">
        <is>
          <t>50.00</t>
        </is>
      </c>
    </row>
    <row collapsed="false" customFormat="false" customHeight="false" hidden="false" ht="12.1" outlineLevel="0" r="108">
      <c r="A108" s="5" t="s">
        <f>=HYPERLINK("https://leilaoonline.net/lote/detalhe/132066", "104")</f>
      </c>
      <c r="B108" s="4" t="s">
        <f>=HYPERLINK("https://leilaoonline.net/lote/detalhe/132066", " Lote 30 Garrafas Cooler de Pêssego Garrafas de vidro de 600ml Cada.")</f>
      </c>
      <c r="C108" s="4" t="inlineStr">
        <is>
          <t>Não vendido</t>
        </is>
      </c>
      <c r="D108" s="4" t="inlineStr">
        <is>
          <t>0</t>
        </is>
      </c>
      <c r="E108" s="5" t="inlineStr">
        <is>
          <t>350,00</t>
        </is>
      </c>
      <c r="F108" s="4" t="inlineStr">
        <is>
          <t>50.00</t>
        </is>
      </c>
    </row>
    <row collapsed="false" customFormat="false" customHeight="false" hidden="false" ht="12.1" outlineLevel="0" r="109">
      <c r="A109" s="5" t="s">
        <f>=HYPERLINK("https://leilaoonline.net/lote/detalhe/130706", "105")</f>
      </c>
      <c r="B109" s="4" t="s">
        <f>=HYPERLINK("https://leilaoonline.net/lote/detalhe/130706", " Lote contendo coleção 100 unidades  de Mini-Garrafas, de bebidas originais, diversos rótulos e sabores")</f>
      </c>
      <c r="C109" s="4" t="inlineStr">
        <is>
          <t>Vendido</t>
        </is>
      </c>
      <c r="D109" s="4" t="inlineStr">
        <is>
          <t>1</t>
        </is>
      </c>
      <c r="E109" s="5" t="inlineStr">
        <is>
          <t>450,00</t>
        </is>
      </c>
      <c r="F109" s="4" t="inlineStr">
        <is>
          <t>50.00</t>
        </is>
      </c>
    </row>
    <row collapsed="false" customFormat="false" customHeight="false" hidden="false" ht="12.1" outlineLevel="0" r="110">
      <c r="A110" s="5" t="s">
        <f>=HYPERLINK("https://leilaoonline.net/lote/detalhe/132069", "106")</f>
      </c>
      <c r="B110" s="4" t="s">
        <f>=HYPERLINK("https://leilaoonline.net/lote/detalhe/132069", " Barril de madeira de carvalho de 7 Litros. Cheio de Cachaça envelhecida.")</f>
      </c>
      <c r="C110" s="4" t="inlineStr">
        <is>
          <t>Não vendido</t>
        </is>
      </c>
      <c r="D110" s="4" t="inlineStr">
        <is>
          <t>0</t>
        </is>
      </c>
      <c r="E110" s="5" t="inlineStr">
        <is>
          <t>100,00</t>
        </is>
      </c>
      <c r="F110" s="4" t="inlineStr">
        <is>
          <t>50.00</t>
        </is>
      </c>
    </row>
    <row collapsed="false" customFormat="false" customHeight="false" hidden="false" ht="12.1" outlineLevel="0" r="111">
      <c r="A111" s="5" t="s">
        <f>=HYPERLINK("https://leilaoonline.net/lote/detalhe/130719", "109")</f>
      </c>
      <c r="B111" s="4" t="s">
        <f>=HYPERLINK("https://leilaoonline.net/lote/detalhe/130719", " 01- Catraca Eletrônica Digital Marca Telemática Sistemas Inteligentes  Bloqueio GB 300.Toda em Metal e Inox  ( no estado).")</f>
      </c>
      <c r="C111" s="4" t="inlineStr">
        <is>
          <t>Não vendido</t>
        </is>
      </c>
      <c r="D111" s="4" t="inlineStr">
        <is>
          <t>0</t>
        </is>
      </c>
      <c r="E111" s="5" t="inlineStr">
        <is>
          <t>100,00</t>
        </is>
      </c>
      <c r="F111" s="4" t="inlineStr">
        <is>
          <t>50.00</t>
        </is>
      </c>
    </row>
    <row collapsed="false" customFormat="false" customHeight="false" hidden="false" ht="12.1" outlineLevel="0" r="112">
      <c r="A112" s="5" t="s">
        <f>=HYPERLINK("https://leilaoonline.net/lote/detalhe/132064", "110")</f>
      </c>
      <c r="B112" s="4" t="s">
        <f>=HYPERLINK("https://leilaoonline.net/lote/detalhe/132064", " Lote 30 Garrafas Cooler de Pêssego Garrafas de vidro de 600ml Cada.")</f>
      </c>
      <c r="C112" s="4" t="inlineStr">
        <is>
          <t>Não vendido</t>
        </is>
      </c>
      <c r="D112" s="4" t="inlineStr">
        <is>
          <t>0</t>
        </is>
      </c>
      <c r="E112" s="5" t="inlineStr">
        <is>
          <t>350,00</t>
        </is>
      </c>
      <c r="F112" s="4" t="inlineStr">
        <is>
          <t>50.00</t>
        </is>
      </c>
    </row>
    <row collapsed="false" customFormat="false" customHeight="false" hidden="false" ht="12.1" outlineLevel="0" r="113">
      <c r="A113" s="5" t="s">
        <f>=HYPERLINK("https://leilaoonline.net/lote/detalhe/130727", "116")</f>
      </c>
      <c r="B113" s="4" t="s">
        <f>=HYPERLINK("https://leilaoonline.net/lote/detalhe/130727", " Monark Monareta Década de 1980 aro 20, Relíquia p/ Colecionadores ( No estado)")</f>
      </c>
      <c r="C113" s="4" t="inlineStr">
        <is>
          <t>Não vendido</t>
        </is>
      </c>
      <c r="D113" s="4" t="inlineStr">
        <is>
          <t>0</t>
        </is>
      </c>
      <c r="E113" s="5" t="inlineStr">
        <is>
          <t>700,00</t>
        </is>
      </c>
      <c r="F113" s="4" t="inlineStr">
        <is>
          <t>50.00</t>
        </is>
      </c>
    </row>
    <row collapsed="false" customFormat="false" customHeight="false" hidden="false" ht="12.1" outlineLevel="0" r="114">
      <c r="A114" s="5" t="s">
        <f>=HYPERLINK("https://leilaoonline.net/lote/detalhe/130720", "121")</f>
      </c>
      <c r="B114" s="4" t="s">
        <f>=HYPERLINK("https://leilaoonline.net/lote/detalhe/130720", " 01- Catraca Eletrônica Digital Marca Telemática Sistemas Inteligentes  Bloqueio PD 300.Toda em Metal  ( no estado).")</f>
      </c>
      <c r="C114" s="4" t="inlineStr">
        <is>
          <t>Não vendido</t>
        </is>
      </c>
      <c r="D114" s="4" t="inlineStr">
        <is>
          <t>0</t>
        </is>
      </c>
      <c r="E114" s="5" t="inlineStr">
        <is>
          <t>100,00</t>
        </is>
      </c>
      <c r="F114" s="4" t="inlineStr">
        <is>
          <t>50.00</t>
        </is>
      </c>
    </row>
    <row collapsed="false" customFormat="false" customHeight="false" hidden="false" ht="12.1" outlineLevel="0" r="115">
      <c r="A115" s="5" t="s">
        <f>=HYPERLINK("https://leilaoonline.net/lote/detalhe/130729", "132")</f>
      </c>
      <c r="B115" s="4" t="s">
        <f>=HYPERLINK("https://leilaoonline.net/lote/detalhe/130729", "Caloi Ceci aro 26, Relíquia p/ Colecionadores")</f>
      </c>
      <c r="C115" s="4" t="inlineStr">
        <is>
          <t>Não vendido</t>
        </is>
      </c>
      <c r="D115" s="4" t="inlineStr">
        <is>
          <t>0</t>
        </is>
      </c>
      <c r="E115" s="5" t="inlineStr">
        <is>
          <t>250,00</t>
        </is>
      </c>
      <c r="F115" s="4" t="inlineStr">
        <is>
          <t>50.00</t>
        </is>
      </c>
    </row>
    <row collapsed="false" customFormat="false" customHeight="false" hidden="false" ht="12.1" outlineLevel="0" r="116">
      <c r="A116" s="5" t="s">
        <f>=HYPERLINK("https://leilaoonline.net/lote/detalhe/130733", "181")</f>
      </c>
      <c r="B116" s="4" t="s">
        <f>=HYPERLINK("https://leilaoonline.net/lote/detalhe/130733", "02 PARES DE CALÇADOS. SENDO 01 PAR DE BOTAS CANO ALTO Nº 34 E 01 PAR DE SAPATO ALTO Nº 37 (MARCA ELLUS, ORIGINAL)")</f>
      </c>
      <c r="C116" s="4" t="inlineStr">
        <is>
          <t>Vendido</t>
        </is>
      </c>
      <c r="D116" s="4" t="inlineStr">
        <is>
          <t>1</t>
        </is>
      </c>
      <c r="E116" s="5" t="inlineStr">
        <is>
          <t>100,00</t>
        </is>
      </c>
      <c r="F116" s="4" t="inlineStr">
        <is>
          <t>50.00</t>
        </is>
      </c>
    </row>
    <row collapsed="false" customFormat="false" customHeight="false" hidden="false" ht="12.1" outlineLevel="0" r="117">
      <c r="A117" s="5" t="s">
        <f>=HYPERLINK("https://leilaoonline.net/lote/detalhe/130715", "187")</f>
      </c>
      <c r="B117" s="4" t="s">
        <f>=HYPERLINK("https://leilaoonline.net/lote/detalhe/130715", " LOTE COM APROX. 100 UNIDADES DE SPINNERS , DIVERSOS MODELOS E CORES. (sem uso, nas caixas) [ Confira o Vídeo ]")</f>
      </c>
      <c r="C117" s="4" t="inlineStr">
        <is>
          <t>Não vendido</t>
        </is>
      </c>
      <c r="D117" s="4" t="inlineStr">
        <is>
          <t>0</t>
        </is>
      </c>
      <c r="E117" s="5" t="inlineStr">
        <is>
          <t>150,00</t>
        </is>
      </c>
      <c r="F117" s="4" t="inlineStr">
        <is>
          <t>50.00</t>
        </is>
      </c>
    </row>
    <row collapsed="false" customFormat="false" customHeight="false" hidden="false" ht="12.1" outlineLevel="0" r="118">
      <c r="A118" s="5" t="s">
        <f>=HYPERLINK("https://leilaoonline.net/lote/detalhe/130705", "192")</f>
      </c>
      <c r="B118" s="4" t="s">
        <f>=HYPERLINK("https://leilaoonline.net/lote/detalhe/130705", " Lote contendo coleção 100 unidades  de Mini-Garrafas, de bebidas originais, diversos rótulos e sabores")</f>
      </c>
      <c r="C118" s="4" t="inlineStr">
        <is>
          <t>Não vendido</t>
        </is>
      </c>
      <c r="D118" s="4" t="inlineStr">
        <is>
          <t>0</t>
        </is>
      </c>
      <c r="E118" s="5" t="inlineStr">
        <is>
          <t>450,00</t>
        </is>
      </c>
      <c r="F118" s="4" t="inlineStr">
        <is>
          <t>50.00</t>
        </is>
      </c>
    </row>
    <row collapsed="false" customFormat="false" customHeight="false" hidden="false" ht="12.1" outlineLevel="0" r="119">
      <c r="A119" s="5" t="s">
        <f>=HYPERLINK("https://leilaoonline.net/lote/detalhe/130701", "247")</f>
      </c>
      <c r="B119" s="4" t="s">
        <f>=HYPERLINK("https://leilaoonline.net/lote/detalhe/130701", "03 GARRAFÕES DE 4,5 LITROS CADA DE CACHAÇA AMARELINHA ENVELHECIDA EM BARRIL DE MADEIRA DE CARVALHO")</f>
      </c>
      <c r="C119" s="4" t="inlineStr">
        <is>
          <t>Não vendido</t>
        </is>
      </c>
      <c r="D119" s="4" t="inlineStr">
        <is>
          <t>0</t>
        </is>
      </c>
      <c r="E119" s="5" t="inlineStr">
        <is>
          <t>150,00</t>
        </is>
      </c>
      <c r="F119" s="4" t="inlineStr">
        <is>
          <t>50.00</t>
        </is>
      </c>
    </row>
    <row collapsed="false" customFormat="false" customHeight="false" hidden="false" ht="12.1" outlineLevel="0" r="120">
      <c r="A120" s="5" t="s">
        <f>=HYPERLINK("https://leilaoonline.net/lote/detalhe/130714", "250")</f>
      </c>
      <c r="B120" s="4" t="s">
        <f>=HYPERLINK("https://leilaoonline.net/lote/detalhe/130714", " LOTE COM APROX. 100 UNIDADES DE SPINNERS , DIVERSOS MODELOS E CORES. (sem uso, nas caixas) [ Confira o Vídeo ]")</f>
      </c>
      <c r="C120" s="4" t="inlineStr">
        <is>
          <t>Não vendido</t>
        </is>
      </c>
      <c r="D120" s="4" t="inlineStr">
        <is>
          <t>0</t>
        </is>
      </c>
      <c r="E120" s="5" t="inlineStr">
        <is>
          <t>150,00</t>
        </is>
      </c>
      <c r="F120" s="4" t="inlineStr">
        <is>
          <t>50.00</t>
        </is>
      </c>
    </row>
    <row collapsed="false" customFormat="false" customHeight="false" hidden="false" ht="12.1" outlineLevel="0" r="121">
      <c r="A121" s="5" t="s">
        <f>=HYPERLINK("https://leilaoonline.net/lote/detalhe/130721", "251")</f>
      </c>
      <c r="B121" s="4" t="s">
        <f>=HYPERLINK("https://leilaoonline.net/lote/detalhe/130721", "[ VÍDEO ] LOTE C/ 10 UNIDADES DE CANTIL DE BOLSO EM INOX. 240 ml CHEIOS DE VODKA. VÁRIOS MODELOS. PRODUTO ORIGINAL (SEM USO E COM AS CAIXAS INDIVIDUAIS)")</f>
      </c>
      <c r="C121" s="4" t="inlineStr">
        <is>
          <t>Não vendido</t>
        </is>
      </c>
      <c r="D121" s="4" t="inlineStr">
        <is>
          <t>0</t>
        </is>
      </c>
      <c r="E121" s="5" t="inlineStr">
        <is>
          <t>250,00</t>
        </is>
      </c>
      <c r="F121" s="4" t="inlineStr">
        <is>
          <t>50.00</t>
        </is>
      </c>
    </row>
    <row collapsed="false" customFormat="false" customHeight="false" hidden="false" ht="12.1" outlineLevel="0" r="122">
      <c r="A122" s="5" t="s">
        <f>=HYPERLINK("https://leilaoonline.net/lote/detalhe/130693", "320")</f>
      </c>
      <c r="B122" s="4" t="s">
        <f>=HYPERLINK("https://leilaoonline.net/lote/detalhe/130693", "Diversas churrasqueiras elétricas e Peças.")</f>
      </c>
      <c r="C122" s="4" t="inlineStr">
        <is>
          <t>Não vendido</t>
        </is>
      </c>
      <c r="D122" s="4" t="inlineStr">
        <is>
          <t>0</t>
        </is>
      </c>
      <c r="E122" s="5" t="inlineStr">
        <is>
          <t>190,00</t>
        </is>
      </c>
      <c r="F122" s="4" t="inlineStr">
        <is>
          <t>50.00</t>
        </is>
      </c>
    </row>
    <row collapsed="false" customFormat="false" customHeight="false" hidden="false" ht="12.1" outlineLevel="0" r="123">
      <c r="A123" s="5" t="s">
        <f>=HYPERLINK("https://leilaoonline.net/lote/detalhe/130747", "345")</f>
      </c>
      <c r="B123" s="4" t="s">
        <f>=HYPERLINK("https://leilaoonline.net/lote/detalhe/130747", "30 GARRAFAS DE CACHAÇA SABOR AMARULA")</f>
      </c>
      <c r="C123" s="4" t="inlineStr">
        <is>
          <t>Não vendido</t>
        </is>
      </c>
      <c r="D123" s="4" t="inlineStr">
        <is>
          <t>0</t>
        </is>
      </c>
      <c r="E123" s="5" t="inlineStr">
        <is>
          <t>250,00</t>
        </is>
      </c>
      <c r="F123" s="4" t="inlineStr">
        <is>
          <t>50.00</t>
        </is>
      </c>
    </row>
    <row collapsed="false" customFormat="false" customHeight="false" hidden="false" ht="12.1" outlineLevel="0" r="124">
      <c r="A124" s="5" t="s">
        <f>=HYPERLINK("https://leilaoonline.net/lote/detalhe/130696", "365")</f>
      </c>
      <c r="B124" s="4" t="s">
        <f>=HYPERLINK("https://leilaoonline.net/lote/detalhe/130696", " 30 GARRAFAS DE VINHO TINTO SUAVE. SAFRA DELVIGO. LEGÍTIMO DE SANTA CATARINA")</f>
      </c>
      <c r="C124" s="4" t="inlineStr">
        <is>
          <t>Vendido</t>
        </is>
      </c>
      <c r="D124" s="4" t="inlineStr">
        <is>
          <t>1</t>
        </is>
      </c>
      <c r="E124" s="5" t="inlineStr">
        <is>
          <t>450,00</t>
        </is>
      </c>
      <c r="F124" s="4" t="inlineStr">
        <is>
          <t>50.00</t>
        </is>
      </c>
    </row>
    <row collapsed="false" customFormat="false" customHeight="false" hidden="false" ht="12.1" outlineLevel="0" r="125">
      <c r="A125" s="5" t="s">
        <f>=HYPERLINK("https://leilaoonline.net/lote/detalhe/130697", "370")</f>
      </c>
      <c r="B125" s="4" t="s">
        <f>=HYPERLINK("https://leilaoonline.net/lote/detalhe/130697", " 30 GARRAFAS DE VINHO TINTO SECO. SAFRA DELVIGO. LEGÍTIMO DE SANTA CATARINA")</f>
      </c>
      <c r="C125" s="4" t="inlineStr">
        <is>
          <t>Não vendido</t>
        </is>
      </c>
      <c r="D125" s="4" t="inlineStr">
        <is>
          <t>0</t>
        </is>
      </c>
      <c r="E125" s="5" t="inlineStr">
        <is>
          <t>450,00</t>
        </is>
      </c>
      <c r="F125" s="4" t="inlineStr">
        <is>
          <t>50.00</t>
        </is>
      </c>
    </row>
    <row collapsed="false" customFormat="false" customHeight="false" hidden="false" ht="12.1" outlineLevel="0" r="126">
      <c r="A126" s="5" t="s">
        <f>=HYPERLINK("https://leilaoonline.net/lote/detalhe/130717", "377")</f>
      </c>
      <c r="B126" s="4" t="s">
        <f>=HYPERLINK("https://leilaoonline.net/lote/detalhe/130717", " LOTE COM APROX. 100 UNIDADES DE SPINNERS , DIVERSOS MODELOS E CORES. (sem uso, nas caixas) [ Confira o Vídeo ]")</f>
      </c>
      <c r="C126" s="4" t="inlineStr">
        <is>
          <t>Não vendido</t>
        </is>
      </c>
      <c r="D126" s="4" t="inlineStr">
        <is>
          <t>0</t>
        </is>
      </c>
      <c r="E126" s="5" t="inlineStr">
        <is>
          <t>150,00</t>
        </is>
      </c>
      <c r="F126" s="4" t="inlineStr">
        <is>
          <t>50.00</t>
        </is>
      </c>
    </row>
    <row collapsed="false" customFormat="false" customHeight="false" hidden="false" ht="12.1" outlineLevel="0" r="127">
      <c r="A127" s="5" t="s">
        <f>=HYPERLINK("https://leilaoonline.net/lote/detalhe/130695", "380")</f>
      </c>
      <c r="B127" s="4" t="s">
        <f>=HYPERLINK("https://leilaoonline.net/lote/detalhe/130695", " 30 GARRAFAS DE VINHO BRANCO SUAVE. SAFRA DELVIGO. LEGÍTIMO DE SANTA CATARINA")</f>
      </c>
      <c r="C127" s="4" t="inlineStr">
        <is>
          <t>Vendido</t>
        </is>
      </c>
      <c r="D127" s="4" t="inlineStr">
        <is>
          <t>1</t>
        </is>
      </c>
      <c r="E127" s="5" t="inlineStr">
        <is>
          <t>450,00</t>
        </is>
      </c>
      <c r="F127" s="4" t="inlineStr">
        <is>
          <t>50.00</t>
        </is>
      </c>
    </row>
    <row collapsed="false" customFormat="false" customHeight="false" hidden="false" ht="12.1" outlineLevel="0" r="128">
      <c r="A128" s="5" t="s">
        <f>=HYPERLINK("https://leilaoonline.net/lote/detalhe/130699", "390")</f>
      </c>
      <c r="B128" s="4" t="s">
        <f>=HYPERLINK("https://leilaoonline.net/lote/detalhe/130699", "LOTE COM 30 GARRAFAS DE VINHO TINTO SECO.")</f>
      </c>
      <c r="C128" s="4" t="inlineStr">
        <is>
          <t>Não vendido</t>
        </is>
      </c>
      <c r="D128" s="4" t="inlineStr">
        <is>
          <t>0</t>
        </is>
      </c>
      <c r="E128" s="5" t="inlineStr">
        <is>
          <t>450,00</t>
        </is>
      </c>
      <c r="F128" s="4" t="inlineStr">
        <is>
          <t>50.00</t>
        </is>
      </c>
    </row>
    <row collapsed="false" customFormat="false" customHeight="false" hidden="false" ht="12.1" outlineLevel="0" r="129">
      <c r="A129" s="5" t="s">
        <f>=HYPERLINK("https://leilaoonline.net/lote/detalhe/130698", "395")</f>
      </c>
      <c r="B129" s="4" t="s">
        <f>=HYPERLINK("https://leilaoonline.net/lote/detalhe/130698", "LOTE COM 30 GARRAFAS DE VINHO TINTO SUAVE.")</f>
      </c>
      <c r="C129" s="4" t="inlineStr">
        <is>
          <t>Não vendido</t>
        </is>
      </c>
      <c r="D129" s="4" t="inlineStr">
        <is>
          <t>0</t>
        </is>
      </c>
      <c r="E129" s="5" t="inlineStr">
        <is>
          <t>450,00</t>
        </is>
      </c>
      <c r="F129" s="4" t="inlineStr">
        <is>
          <t>50.00</t>
        </is>
      </c>
    </row>
    <row collapsed="false" customFormat="false" customHeight="false" hidden="false" ht="12.1" outlineLevel="0" r="130">
      <c r="A130" s="5" t="s">
        <f>=HYPERLINK("https://leilaoonline.net/lote/detalhe/130723", "400")</f>
      </c>
      <c r="B130" s="4" t="s">
        <f>=HYPERLINK("https://leilaoonline.net/lote/detalhe/130723", "10 GARRAFAS DE VINHO TINTO SUAVE. 02 LITROS CADA..")</f>
      </c>
      <c r="C130" s="4" t="inlineStr">
        <is>
          <t>Não vendido</t>
        </is>
      </c>
      <c r="D130" s="4" t="inlineStr">
        <is>
          <t>0</t>
        </is>
      </c>
      <c r="E130" s="5" t="inlineStr">
        <is>
          <t>350,00</t>
        </is>
      </c>
      <c r="F130" s="4" t="inlineStr">
        <is>
          <t>50.00</t>
        </is>
      </c>
    </row>
    <row collapsed="false" customFormat="false" customHeight="false" hidden="false" ht="12.1" outlineLevel="0" r="131">
      <c r="A131" s="5" t="s">
        <f>=HYPERLINK("https://leilaoonline.net/lote/detalhe/131366", "406")</f>
      </c>
      <c r="B131" s="4" t="s">
        <f>=HYPERLINK("https://leilaoonline.net/lote/detalhe/131366", "30 GARRAFAS DE CACHAÇA PRATA DA ROÇA")</f>
      </c>
      <c r="C131" s="4" t="inlineStr">
        <is>
          <t>Não vendido</t>
        </is>
      </c>
      <c r="D131" s="4" t="inlineStr">
        <is>
          <t>0</t>
        </is>
      </c>
      <c r="E131" s="5" t="inlineStr">
        <is>
          <t>250,00</t>
        </is>
      </c>
      <c r="F131" s="4" t="inlineStr">
        <is>
          <t>50.00</t>
        </is>
      </c>
    </row>
    <row collapsed="false" customFormat="false" customHeight="false" hidden="false" ht="12.1" outlineLevel="0" r="132">
      <c r="A132" s="5" t="s">
        <f>=HYPERLINK("https://leilaoonline.net/lote/detalhe/130713", "526")</f>
      </c>
      <c r="B132" s="4" t="s">
        <f>=HYPERLINK("https://leilaoonline.net/lote/detalhe/130713", " LOTE COM APROX. 100 UNIDADES DE SPINNERS , DIVERSOS MODELOS E CORES. (sem uso, nas caixas) [ Confira o Vídeo ]")</f>
      </c>
      <c r="C132" s="4" t="inlineStr">
        <is>
          <t>Não vendido</t>
        </is>
      </c>
      <c r="D132" s="4" t="inlineStr">
        <is>
          <t>0</t>
        </is>
      </c>
      <c r="E132" s="5" t="inlineStr">
        <is>
          <t>150,00</t>
        </is>
      </c>
      <c r="F132" s="4" t="inlineStr">
        <is>
          <t>50.00</t>
        </is>
      </c>
    </row>
    <row collapsed="false" customFormat="false" customHeight="false" hidden="false" ht="12.1" outlineLevel="0" r="133">
      <c r="A133" s="5" t="s">
        <f>=HYPERLINK("https://leilaoonline.net/lote/detalhe/130700", "552")</f>
      </c>
      <c r="B133" s="4" t="s">
        <f>=HYPERLINK("https://leilaoonline.net/lote/detalhe/130700", "10 GARRAFÕES DE 4,5 LITROS CADA DE CACHAÇA PRATA ENVELHECIDA EM BARRIL DE MADEIRA")</f>
      </c>
      <c r="C133" s="4" t="inlineStr">
        <is>
          <t>Não vendido</t>
        </is>
      </c>
      <c r="D133" s="4" t="inlineStr">
        <is>
          <t>0</t>
        </is>
      </c>
      <c r="E133" s="5" t="inlineStr">
        <is>
          <t>490,00</t>
        </is>
      </c>
      <c r="F133" s="4" t="inlineStr">
        <is>
          <t>50.00</t>
        </is>
      </c>
    </row>
    <row collapsed="false" customFormat="false" customHeight="false" hidden="false" ht="12.1" outlineLevel="0" r="134">
      <c r="A134" s="5" t="s">
        <f>=HYPERLINK("https://leilaoonline.net/lote/detalhe/130708", "563")</f>
      </c>
      <c r="B134" s="4" t="s">
        <f>=HYPERLINK("https://leilaoonline.net/lote/detalhe/130708", " LOTE COM APROX. 300 UNIDADES DE SPINNERS , DIVERSOS MODELOS E CORES. (sem uso, nas caixas) [ Confira o Vídeo ]")</f>
      </c>
      <c r="C134" s="4" t="inlineStr">
        <is>
          <t>Não vendido</t>
        </is>
      </c>
      <c r="D134" s="4" t="inlineStr">
        <is>
          <t>0</t>
        </is>
      </c>
      <c r="E134" s="5" t="inlineStr">
        <is>
          <t>450,00</t>
        </is>
      </c>
      <c r="F134" s="4" t="inlineStr">
        <is>
          <t>50.00</t>
        </is>
      </c>
    </row>
    <row collapsed="false" customFormat="false" customHeight="false" hidden="false" ht="12.1" outlineLevel="0" r="135">
      <c r="A135" s="5" t="s">
        <f>=HYPERLINK("https://leilaoonline.net/lote/detalhe/130748", "570")</f>
      </c>
      <c r="B135" s="4" t="s">
        <f>=HYPERLINK("https://leilaoonline.net/lote/detalhe/130748", "30 GARRAFAS DE CACHAÇA SABOR AMARULA")</f>
      </c>
      <c r="C135" s="4" t="inlineStr">
        <is>
          <t>Não vendido</t>
        </is>
      </c>
      <c r="D135" s="4" t="inlineStr">
        <is>
          <t>0</t>
        </is>
      </c>
      <c r="E135" s="5" t="inlineStr">
        <is>
          <t>250,00</t>
        </is>
      </c>
      <c r="F135" s="4" t="inlineStr">
        <is>
          <t>50.00</t>
        </is>
      </c>
    </row>
    <row collapsed="false" customFormat="false" customHeight="false" hidden="false" ht="12.1" outlineLevel="0" r="136">
      <c r="A136" s="5" t="s">
        <f>=HYPERLINK("https://leilaoonline.net/lote/detalhe/130707", "574")</f>
      </c>
      <c r="B136" s="4" t="s">
        <f>=HYPERLINK("https://leilaoonline.net/lote/detalhe/130707", " LOTE COM APROX. 100 UNIDADES DE SPINNERS , DIVERSOS MODELOS E CORES. (sem uso, nas caixas) [ Confira o Vídeo ]")</f>
      </c>
      <c r="C136" s="4" t="inlineStr">
        <is>
          <t>Não vendido</t>
        </is>
      </c>
      <c r="D136" s="4" t="inlineStr">
        <is>
          <t>0</t>
        </is>
      </c>
      <c r="E136" s="5" t="inlineStr">
        <is>
          <t>150,00</t>
        </is>
      </c>
      <c r="F136" s="4" t="inlineStr">
        <is>
          <t>50.00</t>
        </is>
      </c>
    </row>
    <row collapsed="false" customFormat="false" customHeight="false" hidden="false" ht="12.1" outlineLevel="0" r="137">
      <c r="A137" s="5" t="s">
        <f>=HYPERLINK("https://leilaoonline.net/lote/detalhe/130694", "577")</f>
      </c>
      <c r="B137" s="4" t="s">
        <f>=HYPERLINK("https://leilaoonline.net/lote/detalhe/130694", " 30 GARRAFAS DE VINHOS, TINTO SUAVE, TINTO SECO, BRANCO SUAVE, BRANCO SECO E ROSADO, SAFRA DELVIGO LEGÍTIMO, DE SANTA CATARINA")</f>
      </c>
      <c r="C137" s="4" t="inlineStr">
        <is>
          <t>Não vendido</t>
        </is>
      </c>
      <c r="D137" s="4" t="inlineStr">
        <is>
          <t>0</t>
        </is>
      </c>
      <c r="E137" s="5" t="inlineStr">
        <is>
          <t>450,00</t>
        </is>
      </c>
      <c r="F137" s="4" t="inlineStr">
        <is>
          <t>50.00</t>
        </is>
      </c>
    </row>
    <row collapsed="false" customFormat="false" customHeight="false" hidden="false" ht="12.1" outlineLevel="0" r="138">
      <c r="A138" s="5" t="s">
        <f>=HYPERLINK("https://leilaoonline.net/lote/detalhe/130712", "581")</f>
      </c>
      <c r="B138" s="4" t="s">
        <f>=HYPERLINK("https://leilaoonline.net/lote/detalhe/130712", " LOTE COM APROX. 100 UNIDADES DE SPINNERS , DIVERSOS MODELOS E CORES. (sem uso, nas caixas) [ Confira o Vídeo ]")</f>
      </c>
      <c r="C138" s="4" t="inlineStr">
        <is>
          <t>Não vendido</t>
        </is>
      </c>
      <c r="D138" s="4" t="inlineStr">
        <is>
          <t>0</t>
        </is>
      </c>
      <c r="E138" s="5" t="inlineStr">
        <is>
          <t>150,00</t>
        </is>
      </c>
      <c r="F138" s="4" t="inlineStr">
        <is>
          <t>50.00</t>
        </is>
      </c>
    </row>
    <row collapsed="false" customFormat="false" customHeight="false" hidden="false" ht="12.1" outlineLevel="0" r="139">
      <c r="A139" s="5" t="s">
        <f>=HYPERLINK("https://leilaoonline.net/lote/detalhe/130702", "582")</f>
      </c>
      <c r="B139" s="4" t="s">
        <f>=HYPERLINK("https://leilaoonline.net/lote/detalhe/130702", "10 GARRAFÕES DE 4,5 LITROS CADA DE CACHAÇA AMARELINHA ENVELHECIDA EM BARRIL DE MADEIRA DE CARVALHO")</f>
      </c>
      <c r="C139" s="4" t="inlineStr">
        <is>
          <t>Não vendido</t>
        </is>
      </c>
      <c r="D139" s="4" t="inlineStr">
        <is>
          <t>0</t>
        </is>
      </c>
      <c r="E139" s="5" t="inlineStr">
        <is>
          <t>490,00</t>
        </is>
      </c>
      <c r="F139" s="4" t="inlineStr">
        <is>
          <t>50.00</t>
        </is>
      </c>
    </row>
    <row collapsed="false" customFormat="false" customHeight="false" hidden="false" ht="12.1" outlineLevel="0" r="140">
      <c r="A140" s="5" t="s">
        <f>=HYPERLINK("https://leilaoonline.net/lote/detalhe/130751", "665")</f>
      </c>
      <c r="B140" s="4" t="s">
        <f>=HYPERLINK("https://leilaoonline.net/lote/detalhe/130751", " 30 GARRAFAS DE CACHAÇA SABOR AMARULA - 700ml CADA GARRAFA")</f>
      </c>
      <c r="C140" s="4" t="inlineStr">
        <is>
          <t>Não vendido</t>
        </is>
      </c>
      <c r="D140" s="4" t="inlineStr">
        <is>
          <t>0</t>
        </is>
      </c>
      <c r="E140" s="5" t="inlineStr">
        <is>
          <t>250,00</t>
        </is>
      </c>
      <c r="F140" s="4" t="inlineStr">
        <is>
          <t>50.00</t>
        </is>
      </c>
    </row>
    <row collapsed="false" customFormat="false" customHeight="false" hidden="false" ht="12.1" outlineLevel="0" r="141">
      <c r="A141" s="5" t="s">
        <f>=HYPERLINK("https://leilaoonline.net/lote/detalhe/130756", "703")</f>
      </c>
      <c r="B141" s="4" t="s">
        <f>=HYPERLINK("https://leilaoonline.net/lote/detalhe/130756", "30 GARRAFAS DE CACHAÇA SABOR COQUINHO COM MEL")</f>
      </c>
      <c r="C141" s="4" t="inlineStr">
        <is>
          <t>Não vendido</t>
        </is>
      </c>
      <c r="D141" s="4" t="inlineStr">
        <is>
          <t>0</t>
        </is>
      </c>
      <c r="E141" s="5" t="inlineStr">
        <is>
          <t>250,00</t>
        </is>
      </c>
      <c r="F141" s="4" t="inlineStr">
        <is>
          <t>50.00</t>
        </is>
      </c>
    </row>
    <row collapsed="false" customFormat="false" customHeight="false" hidden="false" ht="12.1" outlineLevel="0" r="142">
      <c r="A142" s="5" t="s">
        <f>=HYPERLINK("https://leilaoonline.net/lote/detalhe/131369", "707")</f>
      </c>
      <c r="B142" s="4" t="s">
        <f>=HYPERLINK("https://leilaoonline.net/lote/detalhe/131369", " 30 GARRAFAS DE CACHAÇA SABOR UMBURANA COM MEL - 700ml CADA GARRAFA")</f>
      </c>
      <c r="C142" s="4" t="inlineStr">
        <is>
          <t>Vendido</t>
        </is>
      </c>
      <c r="D142" s="4" t="inlineStr">
        <is>
          <t>1</t>
        </is>
      </c>
      <c r="E142" s="5" t="inlineStr">
        <is>
          <t>250,00</t>
        </is>
      </c>
      <c r="F142" s="4" t="inlineStr">
        <is>
          <t>50.00</t>
        </is>
      </c>
    </row>
    <row collapsed="false" customFormat="false" customHeight="false" hidden="false" ht="12.1" outlineLevel="0" r="143">
      <c r="A143" s="5" t="s">
        <f>=HYPERLINK("https://leilaoonline.net/lote/detalhe/130711", "710")</f>
      </c>
      <c r="B143" s="4" t="s">
        <f>=HYPERLINK("https://leilaoonline.net/lote/detalhe/130711", " LOTE COM APROX. 300 UNIDADES DE SPINNERS , DIVERSOS MODELOS E CORES. (sem uso, nas caixas) [ Confira o Vídeo ]")</f>
      </c>
      <c r="C143" s="4" t="inlineStr">
        <is>
          <t>Não vendido</t>
        </is>
      </c>
      <c r="D143" s="4" t="inlineStr">
        <is>
          <t>0</t>
        </is>
      </c>
      <c r="E143" s="5" t="inlineStr">
        <is>
          <t>450,00</t>
        </is>
      </c>
      <c r="F143" s="4" t="inlineStr">
        <is>
          <t>50.00</t>
        </is>
      </c>
    </row>
    <row collapsed="false" customFormat="false" customHeight="false" hidden="false" ht="12.1" outlineLevel="0" r="144">
      <c r="A144" s="5" t="s">
        <f>=HYPERLINK("https://leilaoonline.net/lote/detalhe/130750", "714")</f>
      </c>
      <c r="B144" s="4" t="s">
        <f>=HYPERLINK("https://leilaoonline.net/lote/detalhe/130750", " LOTE C/ 30 GARRAFAS DE CACHAÇA DE BANANA (38 GL). 720ml CADA, FEITA COM EXTRATO NATURAL DE BANANA (CACHAÇA DA ROÇA)")</f>
      </c>
      <c r="C144" s="4" t="inlineStr">
        <is>
          <t>Não vendido</t>
        </is>
      </c>
      <c r="D144" s="4" t="inlineStr">
        <is>
          <t>0</t>
        </is>
      </c>
      <c r="E144" s="5" t="inlineStr">
        <is>
          <t>250,00</t>
        </is>
      </c>
      <c r="F144" s="4" t="inlineStr">
        <is>
          <t>50.00</t>
        </is>
      </c>
    </row>
    <row collapsed="false" customFormat="false" customHeight="false" hidden="false" ht="12.1" outlineLevel="0" r="145">
      <c r="A145" s="5" t="s">
        <f>=HYPERLINK("https://leilaoonline.net/lote/detalhe/131368", "752")</f>
      </c>
      <c r="B145" s="4" t="s">
        <f>=HYPERLINK("https://leilaoonline.net/lote/detalhe/131368", " 30 GARRAFAS DE CACHAÇA SABOR UMBURANA - 700ml CADA GARRAFA")</f>
      </c>
      <c r="C145" s="4" t="inlineStr">
        <is>
          <t>Não vendido</t>
        </is>
      </c>
      <c r="D145" s="4" t="inlineStr">
        <is>
          <t>0</t>
        </is>
      </c>
      <c r="E145" s="5" t="inlineStr">
        <is>
          <t>250,00</t>
        </is>
      </c>
      <c r="F145" s="4" t="inlineStr">
        <is>
          <t>50.00</t>
        </is>
      </c>
    </row>
    <row collapsed="false" customFormat="false" customHeight="false" hidden="false" ht="12.1" outlineLevel="0" r="146">
      <c r="A146" s="5" t="s">
        <f>=HYPERLINK("https://leilaoonline.net/lote/detalhe/130755", "753")</f>
      </c>
      <c r="B146" s="4" t="s">
        <f>=HYPERLINK("https://leilaoonline.net/lote/detalhe/130755", " 30 GARRAFAS DE CACHAÇA SABOR JABUTICABA - 700ml CADA GARRAFA")</f>
      </c>
      <c r="C146" s="4" t="inlineStr">
        <is>
          <t>Não vendido</t>
        </is>
      </c>
      <c r="D146" s="4" t="inlineStr">
        <is>
          <t>0</t>
        </is>
      </c>
      <c r="E146" s="5" t="inlineStr">
        <is>
          <t>250,00</t>
        </is>
      </c>
      <c r="F146" s="4" t="inlineStr">
        <is>
          <t>50.00</t>
        </is>
      </c>
    </row>
    <row collapsed="false" customFormat="false" customHeight="false" hidden="false" ht="12.1" outlineLevel="0" r="147">
      <c r="A147" s="5" t="s">
        <f>=HYPERLINK("https://leilaoonline.net/lote/detalhe/130716", "754")</f>
      </c>
      <c r="B147" s="4" t="s">
        <f>=HYPERLINK("https://leilaoonline.net/lote/detalhe/130716", " LOTE COM APROX. 100 UNIDADES DE SPINNERS , DIVERSOS MODELOS E CORES. (sem uso, nas caixas) [ Confira o Vídeo ]")</f>
      </c>
      <c r="C147" s="4" t="inlineStr">
        <is>
          <t>Não vendido</t>
        </is>
      </c>
      <c r="D147" s="4" t="inlineStr">
        <is>
          <t>0</t>
        </is>
      </c>
      <c r="E147" s="5" t="inlineStr">
        <is>
          <t>150,00</t>
        </is>
      </c>
      <c r="F147" s="4" t="inlineStr">
        <is>
          <t>50.00</t>
        </is>
      </c>
    </row>
    <row collapsed="false" customFormat="false" customHeight="false" hidden="false" ht="12.1" outlineLevel="0" r="148">
      <c r="A148" s="5" t="s">
        <f>=HYPERLINK("https://leilaoonline.net/lote/detalhe/130752", "757")</f>
      </c>
      <c r="B148" s="4" t="s">
        <f>=HYPERLINK("https://leilaoonline.net/lote/detalhe/130752", " 30 GARRAFAS DE CACHAÇA SABOR CANELINHA OURO - 700ml CADA GARRAFA")</f>
      </c>
      <c r="C148" s="4" t="inlineStr">
        <is>
          <t>Não vendido</t>
        </is>
      </c>
      <c r="D148" s="4" t="inlineStr">
        <is>
          <t>0</t>
        </is>
      </c>
      <c r="E148" s="5" t="inlineStr">
        <is>
          <t>250,00</t>
        </is>
      </c>
      <c r="F148" s="4" t="inlineStr">
        <is>
          <t>50.00</t>
        </is>
      </c>
    </row>
    <row collapsed="false" customFormat="false" customHeight="false" hidden="false" ht="12.1" outlineLevel="0" r="149">
      <c r="A149" s="5" t="s">
        <f>=HYPERLINK("https://leilaoonline.net/lote/detalhe/131365", "758")</f>
      </c>
      <c r="B149" s="4" t="s">
        <f>=HYPERLINK("https://leilaoonline.net/lote/detalhe/131365", " LOTE C/ 30 GARRAFAS DE CACHAÇA PRATA. 720ml CADA, ENVELHECIDAS NO BARRIL DE MADEIRA")</f>
      </c>
      <c r="C149" s="4" t="inlineStr">
        <is>
          <t>Não vendido</t>
        </is>
      </c>
      <c r="D149" s="4" t="inlineStr">
        <is>
          <t>0</t>
        </is>
      </c>
      <c r="E149" s="5" t="inlineStr">
        <is>
          <t>250,00</t>
        </is>
      </c>
      <c r="F149" s="4" t="inlineStr">
        <is>
          <t>50.00</t>
        </is>
      </c>
    </row>
    <row collapsed="false" customFormat="false" customHeight="false" hidden="false" ht="12.1" outlineLevel="0" r="150">
      <c r="A150" s="5" t="s">
        <f>=HYPERLINK("https://leilaoonline.net/lote/detalhe/130703", "765")</f>
      </c>
      <c r="B150" s="4" t="s">
        <f>=HYPERLINK("https://leilaoonline.net/lote/detalhe/130703", " LOTE COM APROX. 100 UNIDADES DE SPINNERS , DIVERSOS MODELOS E CORES. (sem uso, nas caixas) [ Confira o Vídeo ]")</f>
      </c>
      <c r="C150" s="4" t="inlineStr">
        <is>
          <t>Não vendido</t>
        </is>
      </c>
      <c r="D150" s="4" t="inlineStr">
        <is>
          <t>0</t>
        </is>
      </c>
      <c r="E150" s="5" t="inlineStr">
        <is>
          <t>150,00</t>
        </is>
      </c>
      <c r="F150" s="4" t="inlineStr">
        <is>
          <t>200.00</t>
        </is>
      </c>
    </row>
    <row collapsed="false" customFormat="false" customHeight="false" hidden="false" ht="12.1" outlineLevel="0" r="151">
      <c r="A151" s="5" t="s">
        <f>=HYPERLINK("https://leilaoonline.net/lote/detalhe/130749", "799")</f>
      </c>
      <c r="B151" s="4" t="s">
        <f>=HYPERLINK("https://leilaoonline.net/lote/detalhe/130749", " LOTE C/ 30 GARRAFAS DE CACHAÇA DE BANANA (38 GL). 720ml CADA, FEITA COM EXTRATO NATURAL DE BANANA (CACHAÇA DA ROÇA)")</f>
      </c>
      <c r="C151" s="4" t="inlineStr">
        <is>
          <t>Não vendido</t>
        </is>
      </c>
      <c r="D151" s="4" t="inlineStr">
        <is>
          <t>0</t>
        </is>
      </c>
      <c r="E151" s="5" t="inlineStr">
        <is>
          <t>250,00</t>
        </is>
      </c>
      <c r="F151" s="4" t="inlineStr">
        <is>
          <t>50.00</t>
        </is>
      </c>
    </row>
    <row collapsed="false" customFormat="false" customHeight="false" hidden="false" ht="12.1" outlineLevel="0" r="152">
      <c r="A152" s="5" t="s">
        <f>=HYPERLINK("https://leilaoonline.net/lote/detalhe/131367", "801")</f>
      </c>
      <c r="B152" s="4" t="s">
        <f>=HYPERLINK("https://leilaoonline.net/lote/detalhe/131367", " 30 GARRAFAS DE CACHAÇA SABOR COQUNHO MEL - 700ml CADA GARRAFA")</f>
      </c>
      <c r="C152" s="4" t="inlineStr">
        <is>
          <t>Não vendido</t>
        </is>
      </c>
      <c r="D152" s="4" t="inlineStr">
        <is>
          <t>0</t>
        </is>
      </c>
      <c r="E152" s="5" t="inlineStr">
        <is>
          <t>250,00</t>
        </is>
      </c>
      <c r="F152" s="4" t="inlineStr">
        <is>
          <t>50.00</t>
        </is>
      </c>
    </row>
    <row collapsed="false" customFormat="false" customHeight="false" hidden="false" ht="12.1" outlineLevel="0" r="153">
      <c r="A153" s="5" t="s">
        <f>=HYPERLINK("https://leilaoonline.net/lote/detalhe/130754", "805")</f>
      </c>
      <c r="B153" s="4" t="s">
        <f>=HYPERLINK("https://leilaoonline.net/lote/detalhe/130754", " 30 GARRAFAS DE CACHAÇA SABOR PEQUI - 700ml CADA GARRAFA")</f>
      </c>
      <c r="C153" s="4" t="inlineStr">
        <is>
          <t>Não vendido</t>
        </is>
      </c>
      <c r="D153" s="4" t="inlineStr">
        <is>
          <t>0</t>
        </is>
      </c>
      <c r="E153" s="5" t="inlineStr">
        <is>
          <t>250,00</t>
        </is>
      </c>
      <c r="F153" s="4" t="inlineStr">
        <is>
          <t>50.00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2026-09-24T04:49:27.00Z</dcterms:created>
  <dc:creator>Tellks Tecnologia</dc:creator>
  <cp:revision>0</cp:revision>
</cp:coreProperties>
</file>