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13/04/2022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=HYPERLINK("https://leilaoonline.net/lote/detalhe/122961", "000")</f>
      </c>
      <c r="B11" s="4" t="s">
        <f>=HYPERLINK("https://leilaoonline.net/lote/detalhe/122961", "Lote único contendo 03 vespas, 02 lambrettas e 03 motores. Confira especificações")</f>
      </c>
      <c r="C11" s="4" t="inlineStr">
        <is>
          <t>Não vendido</t>
        </is>
      </c>
      <c r="D11" s="4" t="inlineStr">
        <is>
          <t>0</t>
        </is>
      </c>
      <c r="E11" s="5" t="inlineStr">
        <is>
          <t>27.500,00</t>
        </is>
      </c>
      <c r="F11" s="4" t="inlineStr">
        <is>
          <t>250.00</t>
        </is>
      </c>
    </row>
    <row collapsed="false" customFormat="false" customHeight="false" hidden="false" ht="12.1" outlineLevel="0" r="12">
      <c r="A12" s="5" t="s">
        <f>=HYPERLINK("https://leilaoonline.net/lote/detalhe/122383", "001")</f>
      </c>
      <c r="B12" s="4" t="s">
        <f>=HYPERLINK("https://leilaoonline.net/lote/detalhe/122383", "[ VÍDEO ] Kawasaki Versus 650cc Tourer. Ano 2019/2020. Aprox.13.400 km")</f>
      </c>
      <c r="C12" s="4" t="inlineStr">
        <is>
          <t>Não vendido</t>
        </is>
      </c>
      <c r="D12" s="4" t="inlineStr">
        <is>
          <t>0</t>
        </is>
      </c>
      <c r="E12" s="5" t="inlineStr">
        <is>
          <t>30.000,00</t>
        </is>
      </c>
      <c r="F12" s="4" t="inlineStr">
        <is>
          <t>250.00</t>
        </is>
      </c>
    </row>
    <row collapsed="false" customFormat="false" customHeight="false" hidden="false" ht="12.1" outlineLevel="0" r="13">
      <c r="A13" s="5" t="s">
        <f>=HYPERLINK("https://leilaoonline.net/lote/detalhe/123819", "004")</f>
      </c>
      <c r="B13" s="4" t="s">
        <f>=HYPERLINK("https://leilaoonline.net/lote/detalhe/123819", " YAMAHA DT 200. USO SOMENTE PARA TRILHA OU MOTOCROSS")</f>
      </c>
      <c r="C13" s="4" t="inlineStr">
        <is>
          <t>Vendido</t>
        </is>
      </c>
      <c r="D13" s="4" t="inlineStr">
        <is>
          <t>2</t>
        </is>
      </c>
      <c r="E13" s="5" t="inlineStr">
        <is>
          <t>1.050,00</t>
        </is>
      </c>
      <c r="F13" s="4" t="inlineStr">
        <is>
          <t>100.00</t>
        </is>
      </c>
    </row>
    <row collapsed="false" customFormat="false" customHeight="false" hidden="false" ht="12.1" outlineLevel="0" r="14">
      <c r="A14" s="5" t="s">
        <f>=HYPERLINK("https://leilaoonline.net/lote/detalhe/123810", "005")</f>
      </c>
      <c r="B14" s="4" t="s">
        <f>=HYPERLINK("https://leilaoonline.net/lote/detalhe/123810", " GRANDE COLEÇÃO C/ APROX. 80 DISCOS DE VINIL , DIVERSOS TÍTULOS,  CANTORES CONSAGRADOS E VÁRIOS ESTILOS, RARIDADE PARA COLECIONADORES,")</f>
      </c>
      <c r="C14" s="4" t="inlineStr">
        <is>
          <t>Não vendido</t>
        </is>
      </c>
      <c r="D14" s="4" t="inlineStr">
        <is>
          <t>0</t>
        </is>
      </c>
      <c r="E14" s="5" t="inlineStr">
        <is>
          <t>250,00</t>
        </is>
      </c>
      <c r="F14" s="4" t="inlineStr">
        <is>
          <t>100.00</t>
        </is>
      </c>
    </row>
    <row collapsed="false" customFormat="false" customHeight="false" hidden="false" ht="12.1" outlineLevel="0" r="15">
      <c r="A15" s="5" t="s">
        <f>=HYPERLINK("https://leilaoonline.net/lote/detalhe/123813", "006")</f>
      </c>
      <c r="B15" s="4" t="s">
        <f>=HYPERLINK("https://leilaoonline.net/lote/detalhe/123813", " LOTE CONTENDO 100 CÉDULAS DE DINHEIRO ANTIGO ORIGINAL, DE VÁRIOS VALORES E ÉPOCAS,  EM EXCELENTE ESTADO DE CONSERVAÇÃO, RARIDADE PARA COLECIONADORES.")</f>
      </c>
      <c r="C15" s="4" t="inlineStr">
        <is>
          <t>Vendido</t>
        </is>
      </c>
      <c r="D15" s="4" t="inlineStr">
        <is>
          <t>2</t>
        </is>
      </c>
      <c r="E15" s="5" t="inlineStr">
        <is>
          <t>250,00</t>
        </is>
      </c>
      <c r="F15" s="4" t="inlineStr">
        <is>
          <t>100.00</t>
        </is>
      </c>
    </row>
    <row collapsed="false" customFormat="false" customHeight="false" hidden="false" ht="12.1" outlineLevel="0" r="16">
      <c r="A16" s="5" t="s">
        <f>=HYPERLINK("https://leilaoonline.net/lote/detalhe/122346", "007")</f>
      </c>
      <c r="B16" s="4" t="s">
        <f>=HYPERLINK("https://leilaoonline.net/lote/detalhe/122346", " Lambretta LD ano 1959. Italiana. Para restauração. Lambretta muito íntegra e de fácil restauração. Possui documentos antigos, modelo raro totalmente Original.  Relíquia para Colecionadores.")</f>
      </c>
      <c r="C16" s="4" t="inlineStr">
        <is>
          <t>Vendido</t>
        </is>
      </c>
      <c r="D16" s="4" t="inlineStr">
        <is>
          <t>2</t>
        </is>
      </c>
      <c r="E16" s="5" t="inlineStr">
        <is>
          <t>6.250,00</t>
        </is>
      </c>
      <c r="F16" s="4" t="inlineStr">
        <is>
          <t>200.00</t>
        </is>
      </c>
    </row>
    <row collapsed="false" customFormat="false" customHeight="false" hidden="false" ht="12.1" outlineLevel="0" r="17">
      <c r="A17" s="5" t="s">
        <f>=HYPERLINK("https://leilaoonline.net/lote/detalhe/122355", "008")</f>
      </c>
      <c r="B17" s="4" t="s">
        <f>=HYPERLINK("https://leilaoonline.net/lote/detalhe/122355", "[ VÌDEOS ] Motocicleta BMW K 1600 GT. Ano 2011/ 2012. Motor 06 Cilindros. Manual, chave Reserva e Controle.")</f>
      </c>
      <c r="C17" s="4" t="inlineStr">
        <is>
          <t>Não vendido</t>
        </is>
      </c>
      <c r="D17" s="4" t="inlineStr">
        <is>
          <t>1</t>
        </is>
      </c>
      <c r="E17" s="5" t="inlineStr">
        <is>
          <t>40.000,00</t>
        </is>
      </c>
      <c r="F17" s="4" t="inlineStr">
        <is>
          <t>500.00</t>
        </is>
      </c>
    </row>
    <row collapsed="false" customFormat="false" customHeight="false" hidden="false" ht="12.1" outlineLevel="0" r="18">
      <c r="A18" s="5" t="s">
        <f>=HYPERLINK("https://leilaoonline.net/lote/detalhe/122356", "009")</f>
      </c>
      <c r="B18" s="4" t="s">
        <f>=HYPERLINK("https://leilaoonline.net/lote/detalhe/122356", " [ VÍDEO ] HONDA CB 550 FOUR. ANO 1976. CAFÉ RACER. RELÍQUIA PARA COLECIONADORES. Documentos em ordem.")</f>
      </c>
      <c r="C18" s="4" t="inlineStr">
        <is>
          <t>Não vendido</t>
        </is>
      </c>
      <c r="D18" s="4" t="inlineStr">
        <is>
          <t>0</t>
        </is>
      </c>
      <c r="E18" s="5" t="inlineStr">
        <is>
          <t>19.500,00</t>
        </is>
      </c>
      <c r="F18" s="4" t="inlineStr">
        <is>
          <t>200.00</t>
        </is>
      </c>
    </row>
    <row collapsed="false" customFormat="false" customHeight="false" hidden="false" ht="12.1" outlineLevel="0" r="19">
      <c r="A19" s="5" t="s">
        <f>=HYPERLINK("https://leilaoonline.net/lote/detalhe/122341", "010")</f>
      </c>
      <c r="B19" s="4" t="s">
        <f>=HYPERLINK("https://leilaoonline.net/lote/detalhe/122341", " Raríssima Lambretta ISO DIVA MILANO. Ano 1956. Raridade para colecionadores. Não possui documentos. Veículo ornamental.")</f>
      </c>
      <c r="C19" s="4" t="inlineStr">
        <is>
          <t>Vendido</t>
        </is>
      </c>
      <c r="D19" s="4" t="inlineStr">
        <is>
          <t>1</t>
        </is>
      </c>
      <c r="E19" s="5" t="inlineStr">
        <is>
          <t>6.250,00</t>
        </is>
      </c>
      <c r="F19" s="4" t="inlineStr">
        <is>
          <t>200.00</t>
        </is>
      </c>
    </row>
    <row collapsed="false" customFormat="false" customHeight="false" hidden="false" ht="12.1" outlineLevel="0" r="20">
      <c r="A20" s="5" t="s">
        <f>=HYPERLINK("https://leilaoonline.net/lote/detalhe/122324", "011")</f>
      </c>
      <c r="B20" s="4" t="s">
        <f>=HYPERLINK("https://leilaoonline.net/lote/detalhe/122324", " Antigo FreeSkate Caloi, Raridade da decada de 1990, para Colecionadores")</f>
      </c>
      <c r="C20" s="4" t="inlineStr">
        <is>
          <t>Não vendido</t>
        </is>
      </c>
      <c r="D20" s="4" t="inlineStr">
        <is>
          <t>1</t>
        </is>
      </c>
      <c r="E20" s="5" t="inlineStr">
        <is>
          <t>450,00</t>
        </is>
      </c>
      <c r="F20" s="4" t="inlineStr">
        <is>
          <t>50.00</t>
        </is>
      </c>
    </row>
    <row collapsed="false" customFormat="false" customHeight="false" hidden="false" ht="12.1" outlineLevel="0" r="21">
      <c r="A21" s="5" t="s">
        <f>=HYPERLINK("https://leilaoonline.net/lote/detalhe/122342", "012")</f>
      </c>
      <c r="B21" s="4" t="s">
        <f>=HYPERLINK("https://leilaoonline.net/lote/detalhe/122342",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21" s="4" t="inlineStr">
        <is>
          <t>Não vendido</t>
        </is>
      </c>
      <c r="D21" s="4" t="inlineStr">
        <is>
          <t>4</t>
        </is>
      </c>
      <c r="E21" s="5" t="inlineStr">
        <is>
          <t>7.500,00</t>
        </is>
      </c>
      <c r="F21" s="4" t="inlineStr">
        <is>
          <t>200.00</t>
        </is>
      </c>
    </row>
    <row collapsed="false" customFormat="false" customHeight="false" hidden="false" ht="12.1" outlineLevel="0" r="22">
      <c r="A22" s="5" t="s">
        <f>=HYPERLINK("https://leilaoonline.net/lote/detalhe/122345", "013")</f>
      </c>
      <c r="B22" s="4" t="s">
        <f>=HYPERLINK("https://leilaoonline.net/lote/detalhe/122345",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=HYPERLINK("https://leilaoonline.net/lote/detalhe/122343", "014")</f>
      </c>
      <c r="B23" s="4" t="s">
        <f>=HYPERLINK("https://leilaoonline.net/lote/detalhe/122343",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=HYPERLINK("https://leilaoonline.net/lote/detalhe/123808", "015")</f>
      </c>
      <c r="B24" s="4" t="s">
        <f>=HYPERLINK("https://leilaoonline.net/lote/detalhe/123808", " LOTE CONTENDO 100 CÉDULAS DE DINHEIRO ANTIGO ORIGINAL, DE VÁRIOS VALORES E ÉPOCAS,  EM EXCELENTE ESTADO DE CONSERVAÇÃO, RARIDADE PARA COLECIONADORES.")</f>
      </c>
      <c r="C24" s="4" t="inlineStr">
        <is>
          <t>Vendido</t>
        </is>
      </c>
      <c r="D24" s="4" t="inlineStr">
        <is>
          <t>1</t>
        </is>
      </c>
      <c r="E24" s="5" t="inlineStr">
        <is>
          <t>150,00</t>
        </is>
      </c>
      <c r="F24" s="4" t="inlineStr">
        <is>
          <t>100.00</t>
        </is>
      </c>
    </row>
    <row collapsed="false" customFormat="false" customHeight="false" hidden="false" ht="12.1" outlineLevel="0" r="25">
      <c r="A25" s="5" t="s">
        <f>=HYPERLINK("https://leilaoonline.net/lote/detalhe/123815", "016")</f>
      </c>
      <c r="B25" s="4" t="s">
        <f>=HYPERLINK("https://leilaoonline.net/lote/detalhe/123815", " LOTE COM APROX. 60 ITENS, SENDO: BIQUÍNIS, MAIÔS, SUNGAS, CALCINHAS, VÁRIOS TAMANHOS E MODELOS. TODOS SEM USO.")</f>
      </c>
      <c r="C25" s="4" t="inlineStr">
        <is>
          <t>Não vendido</t>
        </is>
      </c>
      <c r="D25" s="4" t="inlineStr">
        <is>
          <t>0</t>
        </is>
      </c>
      <c r="E25" s="5" t="inlineStr">
        <is>
          <t>250,00</t>
        </is>
      </c>
      <c r="F25" s="4" t="inlineStr">
        <is>
          <t>100.00</t>
        </is>
      </c>
    </row>
    <row collapsed="false" customFormat="false" customHeight="false" hidden="false" ht="12.1" outlineLevel="0" r="26">
      <c r="A26" s="5" t="s">
        <f>=HYPERLINK("https://leilaoonline.net/lote/detalhe/122349", "017")</f>
      </c>
      <c r="B26" s="4" t="s">
        <f>=HYPERLINK("https://leilaoonline.net/lote/detalhe/122349",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=HYPERLINK("https://leilaoonline.net/lote/detalhe/123811", "018")</f>
      </c>
      <c r="B27" s="4" t="s">
        <f>=HYPERLINK("https://leilaoonline.net/lote/detalhe/123811", " CONJUNTO DE AR CONDICIONADO ELETROLUX, 60.000 BTU,  UNIDADE EXTERNA E UNIDADE INTERNA, (em funcionamento). Desinstalação por conta do arrematante.")</f>
      </c>
      <c r="C27" s="4" t="inlineStr">
        <is>
          <t>Não vendido</t>
        </is>
      </c>
      <c r="D27" s="4" t="inlineStr">
        <is>
          <t>0</t>
        </is>
      </c>
      <c r="E27" s="5" t="inlineStr">
        <is>
          <t>750,00</t>
        </is>
      </c>
      <c r="F27" s="4" t="inlineStr">
        <is>
          <t>100.00</t>
        </is>
      </c>
    </row>
    <row collapsed="false" customFormat="false" customHeight="false" hidden="false" ht="12.1" outlineLevel="0" r="28">
      <c r="A28" s="5" t="s">
        <f>=HYPERLINK("https://leilaoonline.net/lote/detalhe/122351", "019")</f>
      </c>
      <c r="B28" s="4" t="s">
        <f>=HYPERLINK("https://leilaoonline.net/lote/detalhe/122351", "Motocicleta Royal Enfield Clássic 500cc. Ano 2017. Com acessórios. Totalmente Original. Único Dono. Aprox. 3.000 km. Documentação: IPVA e Licenciamento 2021 Pagos. Revisada. (Em funcionamento).")</f>
      </c>
      <c r="C28" s="4" t="inlineStr">
        <is>
          <t>Não vendido</t>
        </is>
      </c>
      <c r="D28" s="4" t="inlineStr">
        <is>
          <t>1</t>
        </is>
      </c>
      <c r="E28" s="5" t="inlineStr">
        <is>
          <t>12.000,00</t>
        </is>
      </c>
      <c r="F28" s="4" t="inlineStr">
        <is>
          <t>250.00</t>
        </is>
      </c>
    </row>
    <row collapsed="false" customFormat="false" customHeight="false" hidden="false" ht="12.1" outlineLevel="0" r="29">
      <c r="A29" s="5" t="s">
        <f>=HYPERLINK("https://leilaoonline.net/lote/detalhe/122344", "020")</f>
      </c>
      <c r="B29" s="4" t="s">
        <f>=HYPERLINK("https://leilaoonline.net/lote/detalhe/122344", " Motocicleta Zündapp Db 202. Ano 1951 de 200cc. Pós Segunda Guerra Mundial. Relíquia, totalmente original, para colecionadores. Sem placa e sem documento. (Carretinha não faz parte do lote))")</f>
      </c>
      <c r="C29" s="4" t="inlineStr">
        <is>
          <t>Não vendido</t>
        </is>
      </c>
      <c r="D29" s="4" t="inlineStr">
        <is>
          <t>1</t>
        </is>
      </c>
      <c r="E29" s="5" t="inlineStr">
        <is>
          <t>7.500,00</t>
        </is>
      </c>
      <c r="F29" s="4" t="inlineStr">
        <is>
          <t>250.00</t>
        </is>
      </c>
    </row>
    <row collapsed="false" customFormat="false" customHeight="false" hidden="false" ht="12.1" outlineLevel="0" r="30">
      <c r="A30" s="5" t="s">
        <f>=HYPERLINK("https://leilaoonline.net/lote/detalhe/122299", "021")</f>
      </c>
      <c r="B30" s="4" t="s">
        <f>=HYPERLINK("https://leilaoonline.net/lote/detalhe/122299",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=HYPERLINK("https://leilaoonline.net/lote/detalhe/122312", "022")</f>
      </c>
      <c r="B31" s="4" t="s">
        <f>=HYPERLINK("https://leilaoonline.net/lote/detalhe/122312",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Não vendido</t>
        </is>
      </c>
      <c r="D31" s="4" t="inlineStr">
        <is>
          <t>0</t>
        </is>
      </c>
      <c r="E31" s="5" t="inlineStr">
        <is>
          <t>450,00</t>
        </is>
      </c>
      <c r="F31" s="4" t="inlineStr">
        <is>
          <t>50.00</t>
        </is>
      </c>
    </row>
    <row collapsed="false" customFormat="false" customHeight="false" hidden="false" ht="12.1" outlineLevel="0" r="32">
      <c r="A32" s="5" t="s">
        <f>=HYPERLINK("https://leilaoonline.net/lote/detalhe/122366", "023")</f>
      </c>
      <c r="B32" s="4" t="s">
        <f>=HYPERLINK("https://leilaoonline.net/lote/detalhe/122366", " Lote de itens Antigos, Sendo: 01 Bigorna grande, 02 plantadeiras manuais, 02 torradores de café manuais, 08 fitas VHS Sony ED Max 6h. (sem uso)")</f>
      </c>
      <c r="C32" s="4" t="inlineStr">
        <is>
          <t>Vendido</t>
        </is>
      </c>
      <c r="D32" s="4" t="inlineStr">
        <is>
          <t>1</t>
        </is>
      </c>
      <c r="E32" s="5" t="inlineStr">
        <is>
          <t>300,00</t>
        </is>
      </c>
      <c r="F32" s="4" t="inlineStr">
        <is>
          <t>50.00</t>
        </is>
      </c>
    </row>
    <row collapsed="false" customFormat="false" customHeight="false" hidden="false" ht="12.1" outlineLevel="0" r="33">
      <c r="A33" s="5" t="s">
        <f>=HYPERLINK("https://leilaoonline.net/lote/detalhe/122300", "024")</f>
      </c>
      <c r="B33" s="4" t="s">
        <f>=HYPERLINK("https://leilaoonline.net/lote/detalhe/122300",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=HYPERLINK("https://leilaoonline.net/lote/detalhe/122350", "025")</f>
      </c>
      <c r="B34" s="4" t="s">
        <f>=HYPERLINK("https://leilaoonline.net/lote/detalhe/122350",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=HYPERLINK("https://leilaoonline.net/lote/detalhe/122317", "026")</f>
      </c>
      <c r="B35" s="4" t="s">
        <f>=HYPERLINK("https://leilaoonline.net/lote/detalhe/122317",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=HYPERLINK("https://leilaoonline.net/lote/detalhe/122318", "027")</f>
      </c>
      <c r="B36" s="4" t="s">
        <f>=HYPERLINK("https://leilaoonline.net/lote/detalhe/122318",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100.00</t>
        </is>
      </c>
    </row>
    <row collapsed="false" customFormat="false" customHeight="false" hidden="false" ht="12.1" outlineLevel="0" r="37">
      <c r="A37" s="5" t="s">
        <f>=HYPERLINK("https://leilaoonline.net/lote/detalhe/122316", "028")</f>
      </c>
      <c r="B37" s="4" t="s">
        <f>=HYPERLINK("https://leilaoonline.net/lote/detalhe/122316", " 06 Jogos de Tapetes completos para: GM Astra, Citroen C4, Renault Clio, Renault Scenic, Fiat Uno e Gm Agile. Lacrados no Plástico. Sem uso.")</f>
      </c>
      <c r="C37" s="4" t="inlineStr">
        <is>
          <t>Não vendido</t>
        </is>
      </c>
      <c r="D37" s="4" t="inlineStr">
        <is>
          <t>0</t>
        </is>
      </c>
      <c r="E37" s="5" t="inlineStr">
        <is>
          <t>150,00</t>
        </is>
      </c>
      <c r="F37" s="4" t="inlineStr">
        <is>
          <t>50.00</t>
        </is>
      </c>
    </row>
    <row collapsed="false" customFormat="false" customHeight="false" hidden="false" ht="12.1" outlineLevel="0" r="38">
      <c r="A38" s="5" t="s">
        <f>=HYPERLINK("https://leilaoonline.net/lote/detalhe/122305", "029")</f>
      </c>
      <c r="B38" s="4" t="s">
        <f>=HYPERLINK("https://leilaoonline.net/lote/detalhe/122305", "[ VÍDEOS ] LOTE C / APROX. 40 MESAS E 01 BALCÃO DE ATENDIMENTO. MESAS DA DÉCADA DE 1960 / 1970 e 1980 EM MADEIRA DE LEI E METÁLICAS. DIVERSOS TAMANHOS E MODELOS, RARIDADES.")</f>
      </c>
      <c r="C38" s="4" t="inlineStr">
        <is>
          <t>Não vendido</t>
        </is>
      </c>
      <c r="D38" s="4" t="inlineStr">
        <is>
          <t>0</t>
        </is>
      </c>
      <c r="E38" s="5" t="inlineStr">
        <is>
          <t>450,00</t>
        </is>
      </c>
      <c r="F38" s="4" t="inlineStr">
        <is>
          <t>150.00</t>
        </is>
      </c>
    </row>
    <row collapsed="false" customFormat="false" customHeight="false" hidden="false" ht="12.1" outlineLevel="0" r="39">
      <c r="A39" s="5" t="s">
        <f>=HYPERLINK("https://leilaoonline.net/lote/detalhe/122348", "030")</f>
      </c>
      <c r="B39" s="4" t="s">
        <f>=HYPERLINK("https://leilaoonline.net/lote/detalhe/122348",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=HYPERLINK("https://leilaoonline.net/lote/detalhe/123814", "031")</f>
      </c>
      <c r="B40" s="4" t="s">
        <f>=HYPERLINK("https://leilaoonline.net/lote/detalhe/123814", " LOTE CONTENDO 100 CÉDULAS DE DINHEIRO ANTIGO ORIGINAL, DE VÁRIOS VALORES E ÉPOCAS,  EM EXCELENTE ESTADO DE CONSERVAÇÃO, RARIDADE PARA COLECIONADORES.")</f>
      </c>
      <c r="C40" s="4" t="inlineStr">
        <is>
          <t>Vendido</t>
        </is>
      </c>
      <c r="D40" s="4" t="inlineStr">
        <is>
          <t>1</t>
        </is>
      </c>
      <c r="E40" s="5" t="inlineStr">
        <is>
          <t>150,00</t>
        </is>
      </c>
      <c r="F40" s="4" t="inlineStr">
        <is>
          <t>100.00</t>
        </is>
      </c>
    </row>
    <row collapsed="false" customFormat="false" customHeight="false" hidden="false" ht="12.1" outlineLevel="0" r="41">
      <c r="A41" s="5" t="s">
        <f>=HYPERLINK("https://leilaoonline.net/lote/detalhe/123817", "032")</f>
      </c>
      <c r="B41" s="4" t="s">
        <f>=HYPERLINK("https://leilaoonline.net/lote/detalhe/123817", " CONJUNTO DE AR CONDICIONADO LG  60.000 BTU,  UNIDADE EXTERNA E UNIDADE INTERNA. Desinstalação por conta do arrematante.")</f>
      </c>
      <c r="C41" s="4" t="inlineStr">
        <is>
          <t>Vendido</t>
        </is>
      </c>
      <c r="D41" s="4" t="inlineStr">
        <is>
          <t>1</t>
        </is>
      </c>
      <c r="E41" s="5" t="inlineStr">
        <is>
          <t>750,00</t>
        </is>
      </c>
      <c r="F41" s="4" t="inlineStr">
        <is>
          <t>100.00</t>
        </is>
      </c>
    </row>
    <row collapsed="false" customFormat="false" customHeight="false" hidden="false" ht="12.1" outlineLevel="0" r="42">
      <c r="A42" s="5" t="s">
        <f>=HYPERLINK("https://leilaoonline.net/lote/detalhe/122310", "033")</f>
      </c>
      <c r="B42" s="4" t="s">
        <f>=HYPERLINK("https://leilaoonline.net/lote/detalhe/122310",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=HYPERLINK("https://leilaoonline.net/lote/detalhe/122364", "034")</f>
      </c>
      <c r="B43" s="4" t="s">
        <f>=HYPERLINK("https://leilaoonline.net/lote/detalhe/122364",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100.00</t>
        </is>
      </c>
    </row>
    <row collapsed="false" customFormat="false" customHeight="false" hidden="false" ht="12.1" outlineLevel="0" r="44">
      <c r="A44" s="5" t="s">
        <f>=HYPERLINK("https://leilaoonline.net/lote/detalhe/122365", "035")</f>
      </c>
      <c r="B44" s="4" t="s">
        <f>=HYPERLINK("https://leilaoonline.net/lote/detalhe/122365", "BATEDOR / MISTURADOR ELÉTRICO, INDUSTRIAL ")</f>
      </c>
      <c r="C44" s="4" t="inlineStr">
        <is>
          <t>Não vendido</t>
        </is>
      </c>
      <c r="D44" s="4" t="inlineStr">
        <is>
          <t>0</t>
        </is>
      </c>
      <c r="E44" s="5" t="inlineStr">
        <is>
          <t>150,00</t>
        </is>
      </c>
      <c r="F44" s="4" t="inlineStr">
        <is>
          <t>50.00</t>
        </is>
      </c>
    </row>
    <row collapsed="false" customFormat="false" customHeight="false" hidden="false" ht="12.1" outlineLevel="0" r="45">
      <c r="A45" s="5" t="s">
        <f>=HYPERLINK("https://leilaoonline.net/lote/detalhe/122367", "036")</f>
      </c>
      <c r="B45" s="4" t="s">
        <f>=HYPERLINK("https://leilaoonline.net/lote/detalhe/122367", " Antiga Cama de Campanha, Década de 1920, Madeira de Lei, Totalmente íntegra, com todos as molas e estrutura original, Relíquia para Colecionadores.")</f>
      </c>
      <c r="C45" s="4" t="inlineStr">
        <is>
          <t>Não vendido</t>
        </is>
      </c>
      <c r="D45" s="4" t="inlineStr">
        <is>
          <t>0</t>
        </is>
      </c>
      <c r="E45" s="5" t="inlineStr">
        <is>
          <t>100,00</t>
        </is>
      </c>
      <c r="F45" s="4" t="inlineStr">
        <is>
          <t>50.00</t>
        </is>
      </c>
    </row>
    <row collapsed="false" customFormat="false" customHeight="false" hidden="false" ht="12.1" outlineLevel="0" r="46">
      <c r="A46" s="5" t="s">
        <f>=HYPERLINK("https://leilaoonline.net/lote/detalhe/122362", "037")</f>
      </c>
      <c r="B46" s="4" t="s">
        <f>=HYPERLINK("https://leilaoonline.net/lote/detalhe/122362",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100.00</t>
        </is>
      </c>
    </row>
    <row collapsed="false" customFormat="false" customHeight="false" hidden="false" ht="12.1" outlineLevel="0" r="47">
      <c r="A47" s="5" t="s">
        <f>=HYPERLINK("https://leilaoonline.net/lote/detalhe/122353", "038")</f>
      </c>
      <c r="B47" s="4" t="s">
        <f>=HYPERLINK("https://leilaoonline.net/lote/detalhe/122353",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=HYPERLINK("https://leilaoonline.net/lote/detalhe/122293", "039")</f>
      </c>
      <c r="B48" s="4" t="s">
        <f>=HYPERLINK("https://leilaoonline.net/lote/detalhe/122293", " Monareta Olé 70 Primeira Geração Aro 20, Relíquia Totalmente Original,  década de 1970 p/ Colecionadores")</f>
      </c>
      <c r="C48" s="4" t="inlineStr">
        <is>
          <t>Vendido</t>
        </is>
      </c>
      <c r="D48" s="4" t="inlineStr">
        <is>
          <t>1</t>
        </is>
      </c>
      <c r="E48" s="5" t="inlineStr">
        <is>
          <t>1.800,00</t>
        </is>
      </c>
      <c r="F48" s="4" t="inlineStr">
        <is>
          <t>50.00</t>
        </is>
      </c>
    </row>
    <row collapsed="false" customFormat="false" customHeight="false" hidden="false" ht="12.1" outlineLevel="0" r="49">
      <c r="A49" s="5" t="s">
        <f>=HYPERLINK("https://leilaoonline.net/lote/detalhe/122368", "040")</f>
      </c>
      <c r="B49" s="4" t="s">
        <f>=HYPERLINK("https://leilaoonline.net/lote/detalhe/122368",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=HYPERLINK("https://leilaoonline.net/lote/detalhe/122302", "041")</f>
      </c>
      <c r="B50" s="4" t="s">
        <f>=HYPERLINK("https://leilaoonline.net/lote/detalhe/122302", " Bicicleta Monark Monareta Mirim série Brasil Ouro 73 c/ Banco Banana de Época, Relíquia p/ Colecionadores.")</f>
      </c>
      <c r="C50" s="4" t="inlineStr">
        <is>
          <t>Vendido</t>
        </is>
      </c>
      <c r="D50" s="4" t="inlineStr">
        <is>
          <t>2</t>
        </is>
      </c>
      <c r="E50" s="5" t="inlineStr">
        <is>
          <t>700,00</t>
        </is>
      </c>
      <c r="F50" s="4" t="inlineStr">
        <is>
          <t>50.00</t>
        </is>
      </c>
    </row>
    <row collapsed="false" customFormat="false" customHeight="false" hidden="false" ht="12.1" outlineLevel="0" r="51">
      <c r="A51" s="5" t="s">
        <f>=HYPERLINK("https://leilaoonline.net/lote/detalhe/123812", "042")</f>
      </c>
      <c r="B51" s="4" t="s">
        <f>=HYPERLINK("https://leilaoonline.net/lote/detalhe/123812",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100.00</t>
        </is>
      </c>
    </row>
    <row collapsed="false" customFormat="false" customHeight="false" hidden="false" ht="12.1" outlineLevel="0" r="52">
      <c r="A52" s="5" t="s">
        <f>=HYPERLINK("https://leilaoonline.net/lote/detalhe/122295", "043")</f>
      </c>
      <c r="B52" s="4" t="s">
        <f>=HYPERLINK("https://leilaoonline.net/lote/detalhe/122295",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=HYPERLINK("https://leilaoonline.net/lote/detalhe/123820", "044")</f>
      </c>
      <c r="B53" s="4" t="s">
        <f>=HYPERLINK("https://leilaoonline.net/lote/detalhe/123820", " LOTE C/ APROX. 60 PEÇAS DE ROUPAS, SENDO: GRAVATAS, SHORTS, CAMISETAS, MASCULINO ADULTO, VÁRIOS TAMANHOS E MODELOS. TODOS SEM USO")</f>
      </c>
      <c r="C53" s="4" t="inlineStr">
        <is>
          <t>Não vendido</t>
        </is>
      </c>
      <c r="D53" s="4" t="inlineStr">
        <is>
          <t>0</t>
        </is>
      </c>
      <c r="E53" s="5" t="inlineStr">
        <is>
          <t>250,00</t>
        </is>
      </c>
      <c r="F53" s="4" t="inlineStr">
        <is>
          <t>100.00</t>
        </is>
      </c>
    </row>
    <row collapsed="false" customFormat="false" customHeight="false" hidden="false" ht="12.1" outlineLevel="0" r="54">
      <c r="A54" s="5" t="s">
        <f>=HYPERLINK("https://leilaoonline.net/lote/detalhe/122301", "045")</f>
      </c>
      <c r="B54" s="4" t="s">
        <f>=HYPERLINK("https://leilaoonline.net/lote/detalhe/122301", " Bicicleta Antiga Pepita, Relíquia p/ Colecionadores, ( no estado).")</f>
      </c>
      <c r="C54" s="4" t="inlineStr">
        <is>
          <t>Não vendido</t>
        </is>
      </c>
      <c r="D54" s="4" t="inlineStr">
        <is>
          <t>0</t>
        </is>
      </c>
      <c r="E54" s="5" t="inlineStr">
        <is>
          <t>100,00</t>
        </is>
      </c>
      <c r="F54" s="4" t="inlineStr">
        <is>
          <t>50.00</t>
        </is>
      </c>
    </row>
    <row collapsed="false" customFormat="false" customHeight="false" hidden="false" ht="12.1" outlineLevel="0" r="55">
      <c r="A55" s="5" t="s">
        <f>=HYPERLINK("https://leilaoonline.net/lote/detalhe/122313", "046")</f>
      </c>
      <c r="B55" s="4" t="s">
        <f>=HYPERLINK("https://leilaoonline.net/lote/detalhe/122313", " 05 Jogos de Tapetes completos para: GM Onix, Citroen C3, Peugeot 206, Toyota Etios e Fiat Uno. Lacrados no Plástico. Sem uso.")</f>
      </c>
      <c r="C55" s="4" t="inlineStr">
        <is>
          <t>Não vendido</t>
        </is>
      </c>
      <c r="D55" s="4" t="inlineStr">
        <is>
          <t>0</t>
        </is>
      </c>
      <c r="E55" s="5" t="inlineStr">
        <is>
          <t>150,00</t>
        </is>
      </c>
      <c r="F55" s="4" t="inlineStr">
        <is>
          <t>50.00</t>
        </is>
      </c>
    </row>
    <row collapsed="false" customFormat="false" customHeight="false" hidden="false" ht="12.1" outlineLevel="0" r="56">
      <c r="A56" s="5" t="s">
        <f>=HYPERLINK("https://leilaoonline.net/lote/detalhe/122352", "047")</f>
      </c>
      <c r="B56" s="4" t="s">
        <f>=HYPERLINK("https://leilaoonline.net/lote/detalhe/122352",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=HYPERLINK("https://leilaoonline.net/lote/detalhe/122319", "048")</f>
      </c>
      <c r="B57" s="4" t="s">
        <f>=HYPERLINK("https://leilaoonline.net/lote/detalhe/122319",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=HYPERLINK("https://leilaoonline.net/lote/detalhe/122354", "049")</f>
      </c>
      <c r="B58" s="4" t="s">
        <f>=HYPERLINK("https://leilaoonline.net/lote/detalhe/122354",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=HYPERLINK("https://leilaoonline.net/lote/detalhe/123816", "050")</f>
      </c>
      <c r="B59" s="4" t="s">
        <f>=HYPERLINK("https://leilaoonline.net/lote/detalhe/123816", " LOTE C/ APROX. 35 PEÇAS DE ROUPAS FEMININA ADULTO SENDO: CALÇAS CAMISETAS, BLUSINHAS, VÁRIOS TAMANHOS E MODELOS. SEM USO")</f>
      </c>
      <c r="C59" s="4" t="inlineStr">
        <is>
          <t>Não vendido</t>
        </is>
      </c>
      <c r="D59" s="4" t="inlineStr">
        <is>
          <t>0</t>
        </is>
      </c>
      <c r="E59" s="5" t="inlineStr">
        <is>
          <t>190,00</t>
        </is>
      </c>
      <c r="F59" s="4" t="inlineStr">
        <is>
          <t>100.00</t>
        </is>
      </c>
    </row>
    <row collapsed="false" customFormat="false" customHeight="false" hidden="false" ht="12.1" outlineLevel="0" r="60">
      <c r="A60" s="5" t="s">
        <f>=HYPERLINK("https://leilaoonline.net/lote/detalhe/122371", "051")</f>
      </c>
      <c r="B60" s="4" t="s">
        <f>=HYPERLINK("https://leilaoonline.net/lote/detalhe/122371", " Lote C/ 25 aparelhos de telefone p/ diversos Ramais e funções")</f>
      </c>
      <c r="C60" s="4" t="inlineStr">
        <is>
          <t>Não vendido</t>
        </is>
      </c>
      <c r="D60" s="4" t="inlineStr">
        <is>
          <t>0</t>
        </is>
      </c>
      <c r="E60" s="5" t="inlineStr">
        <is>
          <t>100,00</t>
        </is>
      </c>
      <c r="F60" s="4" t="inlineStr">
        <is>
          <t>50.00</t>
        </is>
      </c>
    </row>
    <row collapsed="false" customFormat="false" customHeight="false" hidden="false" ht="12.1" outlineLevel="0" r="61">
      <c r="A61" s="5" t="s">
        <f>=HYPERLINK("https://leilaoonline.net/lote/detalhe/123818", "052")</f>
      </c>
      <c r="B61" s="4" t="s">
        <f>=HYPERLINK("https://leilaoonline.net/lote/detalhe/123818", " LOTE C/ APROX. 100 PEÇAS DE ROUPAS INFANTIL , MASCULINO E FEMININO SENDO: CALÇAS CAMISETAS, BLUSINHAS, SHORTS, VÁRIOS TAMANHOS E MODELOS. TODOS SEM USO")</f>
      </c>
      <c r="C61" s="4" t="inlineStr">
        <is>
          <t>Não vendido</t>
        </is>
      </c>
      <c r="D61" s="4" t="inlineStr">
        <is>
          <t>0</t>
        </is>
      </c>
      <c r="E61" s="5" t="inlineStr">
        <is>
          <t>450,00</t>
        </is>
      </c>
      <c r="F61" s="4" t="inlineStr">
        <is>
          <t>0.00</t>
        </is>
      </c>
    </row>
    <row collapsed="false" customFormat="false" customHeight="false" hidden="false" ht="12.1" outlineLevel="0" r="62">
      <c r="A62" s="5" t="s">
        <f>=HYPERLINK("https://leilaoonline.net/lote/detalhe/122325", "053")</f>
      </c>
      <c r="B62" s="4" t="s">
        <f>=HYPERLINK("https://leilaoonline.net/lote/detalhe/122325",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=HYPERLINK("https://leilaoonline.net/lote/detalhe/122322", "054")</f>
      </c>
      <c r="B63" s="4" t="s">
        <f>=HYPERLINK("https://leilaoonline.net/lote/detalhe/122322",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=HYPERLINK("https://leilaoonline.net/lote/detalhe/123809", "055")</f>
      </c>
      <c r="B64" s="4" t="s">
        <f>=HYPERLINK("https://leilaoonline.net/lote/detalhe/123809",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100.00</t>
        </is>
      </c>
    </row>
    <row collapsed="false" customFormat="false" customHeight="false" hidden="false" ht="12.1" outlineLevel="0" r="65">
      <c r="A65" s="5" t="s">
        <f>=HYPERLINK("https://leilaoonline.net/lote/detalhe/122357", "056")</f>
      </c>
      <c r="B65" s="4" t="s">
        <f>=HYPERLINK("https://leilaoonline.net/lote/detalhe/122357", " Caloi Cross aro 20, Antiga da década de 1980, Original para Colecionadores")</f>
      </c>
      <c r="C65" s="4" t="inlineStr">
        <is>
          <t>Não vendido</t>
        </is>
      </c>
      <c r="D65" s="4" t="inlineStr">
        <is>
          <t>0</t>
        </is>
      </c>
      <c r="E65" s="5" t="inlineStr">
        <is>
          <t>250,00</t>
        </is>
      </c>
      <c r="F65" s="4" t="inlineStr">
        <is>
          <t>100.00</t>
        </is>
      </c>
    </row>
    <row collapsed="false" customFormat="false" customHeight="false" hidden="false" ht="12.1" outlineLevel="0" r="66">
      <c r="A66" s="5" t="s">
        <f>=HYPERLINK("https://leilaoonline.net/lote/detalhe/122358", "057")</f>
      </c>
      <c r="B66" s="4" t="s">
        <f>=HYPERLINK("https://leilaoonline.net/lote/detalhe/122358", " 04 Máquinas de escrever Marca Olivetti  mod  Linea 98")</f>
      </c>
      <c r="C66" s="4" t="inlineStr">
        <is>
          <t>Não vendido</t>
        </is>
      </c>
      <c r="D66" s="4" t="inlineStr">
        <is>
          <t>0</t>
        </is>
      </c>
      <c r="E66" s="5" t="inlineStr">
        <is>
          <t>80,00</t>
        </is>
      </c>
      <c r="F66" s="4" t="inlineStr">
        <is>
          <t>100.00</t>
        </is>
      </c>
    </row>
    <row collapsed="false" customFormat="false" customHeight="false" hidden="false" ht="12.1" outlineLevel="0" r="67">
      <c r="A67" s="5" t="s">
        <f>=HYPERLINK("https://leilaoonline.net/lote/detalhe/122290", "058")</f>
      </c>
      <c r="B67" s="4" t="s">
        <f>=HYPERLINK("https://leilaoonline.net/lote/detalhe/122290",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=HYPERLINK("https://leilaoonline.net/lote/detalhe/122347", "059")</f>
      </c>
      <c r="B68" s="4" t="s">
        <f>=HYPERLINK("https://leilaoonline.net/lote/detalhe/122347",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=HYPERLINK("https://leilaoonline.net/lote/detalhe/123821", "060")</f>
      </c>
      <c r="B69" s="4" t="s">
        <f>=HYPERLINK("https://leilaoonline.net/lote/detalhe/123821", " LOTE C/ 90 BRINQUEDOS COLECIONÁVEIS , VÁRIOS MODELOS, TAMANHOS E SEGMENTOS")</f>
      </c>
      <c r="C69" s="4" t="inlineStr">
        <is>
          <t>Vendido</t>
        </is>
      </c>
      <c r="D69" s="4" t="inlineStr">
        <is>
          <t>1</t>
        </is>
      </c>
      <c r="E69" s="5" t="inlineStr">
        <is>
          <t>150,00</t>
        </is>
      </c>
      <c r="F69" s="4" t="inlineStr">
        <is>
          <t>100.00</t>
        </is>
      </c>
    </row>
    <row collapsed="false" customFormat="false" customHeight="false" hidden="false" ht="12.1" outlineLevel="0" r="70">
      <c r="A70" s="5" t="s">
        <f>=HYPERLINK("https://leilaoonline.net/lote/detalhe/122292", "061")</f>
      </c>
      <c r="B70" s="4" t="s">
        <f>=HYPERLINK("https://leilaoonline.net/lote/detalhe/122292", "Monareta Kroos II Aro 20. Relíquia 100% Original, década de 1970 p/ Colecionadores. (Até pneus são originais)")</f>
      </c>
      <c r="C70" s="4" t="inlineStr">
        <is>
          <t>Não vendido</t>
        </is>
      </c>
      <c r="D70" s="4" t="inlineStr">
        <is>
          <t>0</t>
        </is>
      </c>
      <c r="E70" s="5" t="inlineStr">
        <is>
          <t>750,00</t>
        </is>
      </c>
      <c r="F70" s="4" t="inlineStr">
        <is>
          <t>50.00</t>
        </is>
      </c>
    </row>
    <row collapsed="false" customFormat="false" customHeight="false" hidden="false" ht="12.1" outlineLevel="0" r="71">
      <c r="A71" s="5" t="s">
        <f>=HYPERLINK("https://leilaoonline.net/lote/detalhe/122307", "062")</f>
      </c>
      <c r="B71" s="4" t="s">
        <f>=HYPERLINK("https://leilaoonline.net/lote/detalhe/122307",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=HYPERLINK("https://leilaoonline.net/lote/detalhe/122311", "063")</f>
      </c>
      <c r="B72" s="4" t="s">
        <f>=HYPERLINK("https://leilaoonline.net/lote/detalhe/122311",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=HYPERLINK("https://leilaoonline.net/lote/detalhe/122277", "066")</f>
      </c>
      <c r="B73" s="4" t="s">
        <f>=HYPERLINK("https://leilaoonline.net/lote/detalhe/122277", " LOTE COM APROX. 100 UNIDADES DE SPINNERS , DIVERSOS MODELOS E CORES. (sem uso, nas caixas) [ Confira o Vídeo ]")</f>
      </c>
      <c r="C73" s="4" t="inlineStr">
        <is>
          <t>Não vendido</t>
        </is>
      </c>
      <c r="D73" s="4" t="inlineStr">
        <is>
          <t>0</t>
        </is>
      </c>
      <c r="E73" s="5" t="inlineStr">
        <is>
          <t>150,00</t>
        </is>
      </c>
      <c r="F73" s="4" t="inlineStr">
        <is>
          <t>200.00</t>
        </is>
      </c>
    </row>
    <row collapsed="false" customFormat="false" customHeight="false" hidden="false" ht="12.1" outlineLevel="0" r="74">
      <c r="A74" s="5" t="s">
        <f>=HYPERLINK("https://leilaoonline.net/lote/detalhe/122294", "067")</f>
      </c>
      <c r="B74" s="4" t="s">
        <f>=HYPERLINK("https://leilaoonline.net/lote/detalhe/122294", " BICICLETA ORIGINAL, CÂMBIO DUPLO DE MARCHA")</f>
      </c>
      <c r="C74" s="4" t="inlineStr">
        <is>
          <t>Não vendido</t>
        </is>
      </c>
      <c r="D74" s="4" t="inlineStr">
        <is>
          <t>0</t>
        </is>
      </c>
      <c r="E74" s="5" t="inlineStr">
        <is>
          <t>150,00</t>
        </is>
      </c>
      <c r="F74" s="4" t="inlineStr">
        <is>
          <t>50.00</t>
        </is>
      </c>
    </row>
    <row collapsed="false" customFormat="false" customHeight="false" hidden="false" ht="12.1" outlineLevel="0" r="75">
      <c r="A75" s="5" t="s">
        <f>=HYPERLINK("https://leilaoonline.net/lote/detalhe/122321", "068")</f>
      </c>
      <c r="B75" s="4" t="s">
        <f>=HYPERLINK("https://leilaoonline.net/lote/detalhe/122321", " Caloi Berlineta Aro 20 Dobrável, Relíquia, para Colecionadores")</f>
      </c>
      <c r="C75" s="4" t="inlineStr">
        <is>
          <t>Não vendido</t>
        </is>
      </c>
      <c r="D75" s="4" t="inlineStr">
        <is>
          <t>0</t>
        </is>
      </c>
      <c r="E75" s="5" t="inlineStr">
        <is>
          <t>750,00</t>
        </is>
      </c>
      <c r="F75" s="4" t="inlineStr">
        <is>
          <t>50.00</t>
        </is>
      </c>
    </row>
    <row collapsed="false" customFormat="false" customHeight="false" hidden="false" ht="12.1" outlineLevel="0" r="76">
      <c r="A76" s="5" t="s">
        <f>=HYPERLINK("https://leilaoonline.net/lote/detalhe/122309", "069")</f>
      </c>
      <c r="B76" s="4" t="s">
        <f>=HYPERLINK("https://leilaoonline.net/lote/detalhe/122309", " Bicicleta Monark Antiga aro 28 , Freio de pé, campainha Trim Trim, Relíquia para Colecionadores")</f>
      </c>
      <c r="C76" s="4" t="inlineStr">
        <is>
          <t>Vendido</t>
        </is>
      </c>
      <c r="D76" s="4" t="inlineStr">
        <is>
          <t>3</t>
        </is>
      </c>
      <c r="E76" s="5" t="inlineStr">
        <is>
          <t>950,00</t>
        </is>
      </c>
      <c r="F76" s="4" t="inlineStr">
        <is>
          <t>50.00</t>
        </is>
      </c>
    </row>
    <row collapsed="false" customFormat="false" customHeight="false" hidden="false" ht="12.1" outlineLevel="0" r="77">
      <c r="A77" s="5" t="s">
        <f>=HYPERLINK("https://leilaoonline.net/lote/detalhe/122315", "070")</f>
      </c>
      <c r="B77" s="4" t="s">
        <f>=HYPERLINK("https://leilaoonline.net/lote/detalhe/122315", " 06 Jogos de Tapetes completos para: Honda For, GM Meriva, VW Fox, Citroen Picasso, GM cruze e Ford Ka. Lacrados no plástico. Sem uso.")</f>
      </c>
      <c r="C77" s="4" t="inlineStr">
        <is>
          <t>Não vendido</t>
        </is>
      </c>
      <c r="D77" s="4" t="inlineStr">
        <is>
          <t>0</t>
        </is>
      </c>
      <c r="E77" s="5" t="inlineStr">
        <is>
          <t>300,00</t>
        </is>
      </c>
      <c r="F77" s="4" t="inlineStr">
        <is>
          <t>50.00</t>
        </is>
      </c>
    </row>
    <row collapsed="false" customFormat="false" customHeight="false" hidden="false" ht="12.1" outlineLevel="0" r="78">
      <c r="A78" s="5" t="s">
        <f>=HYPERLINK("https://leilaoonline.net/lote/detalhe/124026", "071")</f>
      </c>
      <c r="B78" s="4" t="s">
        <f>=HYPERLINK("https://leilaoonline.net/lote/detalhe/124026", " Caloi 10 Jovem, aro 24 , Totalmente Original, Raridade da década de 1980,  para Colecionadores")</f>
      </c>
      <c r="C78" s="4" t="inlineStr">
        <is>
          <t>Não vendido</t>
        </is>
      </c>
      <c r="D78" s="4" t="inlineStr">
        <is>
          <t>0</t>
        </is>
      </c>
      <c r="E78" s="5" t="inlineStr">
        <is>
          <t>450,00</t>
        </is>
      </c>
      <c r="F78" s="4" t="inlineStr">
        <is>
          <t>50.00</t>
        </is>
      </c>
    </row>
    <row collapsed="false" customFormat="false" customHeight="false" hidden="false" ht="12.1" outlineLevel="0" r="79">
      <c r="A79" s="5" t="s">
        <f>=HYPERLINK("https://leilaoonline.net/lote/detalhe/122369", "073")</f>
      </c>
      <c r="B79" s="4" t="s">
        <f>=HYPERLINK("https://leilaoonline.net/lote/detalhe/122369", " Lote C/ 25 aparelhos de telefone p/ diversos Ramais e funções")</f>
      </c>
      <c r="C79" s="4" t="inlineStr">
        <is>
          <t>Não vendido</t>
        </is>
      </c>
      <c r="D79" s="4" t="inlineStr">
        <is>
          <t>0</t>
        </is>
      </c>
      <c r="E79" s="5" t="inlineStr">
        <is>
          <t>100,00</t>
        </is>
      </c>
      <c r="F79" s="4" t="inlineStr">
        <is>
          <t>50.00</t>
        </is>
      </c>
    </row>
    <row collapsed="false" customFormat="false" customHeight="false" hidden="false" ht="12.1" outlineLevel="0" r="80">
      <c r="A80" s="5" t="s">
        <f>=HYPERLINK("https://leilaoonline.net/lote/detalhe/122373", "074")</f>
      </c>
      <c r="B80" s="4" t="s">
        <f>=HYPERLINK("https://leilaoonline.net/lote/detalhe/122373", " Lote C/ 25 aparelhos de telefone p/ diversos Ramais e funções")</f>
      </c>
      <c r="C80" s="4" t="inlineStr">
        <is>
          <t>Não vendido</t>
        </is>
      </c>
      <c r="D80" s="4" t="inlineStr">
        <is>
          <t>0</t>
        </is>
      </c>
      <c r="E80" s="5" t="inlineStr">
        <is>
          <t>100,00</t>
        </is>
      </c>
      <c r="F80" s="4" t="inlineStr">
        <is>
          <t>50.00</t>
        </is>
      </c>
    </row>
    <row collapsed="false" customFormat="false" customHeight="false" hidden="false" ht="12.1" outlineLevel="0" r="81">
      <c r="A81" s="5" t="s">
        <f>=HYPERLINK("https://leilaoonline.net/lote/detalhe/122320", "075")</f>
      </c>
      <c r="B81" s="4" t="s">
        <f>=HYPERLINK("https://leilaoonline.net/lote/detalhe/122320", " Caloi Formula C 3. Aro 20 , Seletor de Marchas Gt-3,  Câmbio de 03 Marchas no Cubo traseiro, Banco Banana, Relíquia da década de 1980, para Colecionadores")</f>
      </c>
      <c r="C81" s="4" t="inlineStr">
        <is>
          <t>Não vendido</t>
        </is>
      </c>
      <c r="D81" s="4" t="inlineStr">
        <is>
          <t>0</t>
        </is>
      </c>
      <c r="E81" s="5" t="inlineStr">
        <is>
          <t>900,00</t>
        </is>
      </c>
      <c r="F81" s="4" t="inlineStr">
        <is>
          <t>50.00</t>
        </is>
      </c>
    </row>
    <row collapsed="false" customFormat="false" customHeight="false" hidden="false" ht="12.1" outlineLevel="0" r="82">
      <c r="A82" s="5" t="s">
        <f>=HYPERLINK("https://leilaoonline.net/lote/detalhe/122370", "076")</f>
      </c>
      <c r="B82" s="4" t="s">
        <f>=HYPERLINK("https://leilaoonline.net/lote/detalhe/122370", " Lote C/ 25 aparelhos de telefone p/ diversos Ramais e funções")</f>
      </c>
      <c r="C82" s="4" t="inlineStr">
        <is>
          <t>Não vendido</t>
        </is>
      </c>
      <c r="D82" s="4" t="inlineStr">
        <is>
          <t>0</t>
        </is>
      </c>
      <c r="E82" s="5" t="inlineStr">
        <is>
          <t>100,00</t>
        </is>
      </c>
      <c r="F82" s="4" t="inlineStr">
        <is>
          <t>50.00</t>
        </is>
      </c>
    </row>
    <row collapsed="false" customFormat="false" customHeight="false" hidden="false" ht="12.1" outlineLevel="0" r="83">
      <c r="A83" s="5" t="s">
        <f>=HYPERLINK("https://leilaoonline.net/lote/detalhe/122372", "077")</f>
      </c>
      <c r="B83" s="4" t="s">
        <f>=HYPERLINK("https://leilaoonline.net/lote/detalhe/122372", " Lote C/ 25 aparelhos de telefone p/ diversos Ramais e funções")</f>
      </c>
      <c r="C83" s="4" t="inlineStr">
        <is>
          <t>Não vendido</t>
        </is>
      </c>
      <c r="D83" s="4" t="inlineStr">
        <is>
          <t>0</t>
        </is>
      </c>
      <c r="E83" s="5" t="inlineStr">
        <is>
          <t>100,00</t>
        </is>
      </c>
      <c r="F83" s="4" t="inlineStr">
        <is>
          <t>50.00</t>
        </is>
      </c>
    </row>
    <row collapsed="false" customFormat="false" customHeight="false" hidden="false" ht="12.1" outlineLevel="0" r="84">
      <c r="A84" s="5" t="s">
        <f>=HYPERLINK("https://leilaoonline.net/lote/detalhe/122374", "078")</f>
      </c>
      <c r="B84" s="4" t="s">
        <f>=HYPERLINK("https://leilaoonline.net/lote/detalhe/122374", " Lote C/ 25  aparelhos de telefone p/ diversas funções.")</f>
      </c>
      <c r="C84" s="4" t="inlineStr">
        <is>
          <t>Não vendido</t>
        </is>
      </c>
      <c r="D84" s="4" t="inlineStr">
        <is>
          <t>0</t>
        </is>
      </c>
      <c r="E84" s="5" t="inlineStr">
        <is>
          <t>100,00</t>
        </is>
      </c>
      <c r="F84" s="4" t="inlineStr">
        <is>
          <t>50.00</t>
        </is>
      </c>
    </row>
    <row collapsed="false" customFormat="false" customHeight="false" hidden="false" ht="12.1" outlineLevel="0" r="85">
      <c r="A85" s="5" t="s">
        <f>=HYPERLINK("https://leilaoonline.net/lote/detalhe/122375", "079")</f>
      </c>
      <c r="B85" s="4" t="s">
        <f>=HYPERLINK("https://leilaoonline.net/lote/detalhe/122375", " Lote C/ 25  aparelhos de telefone p/ diversas funções.")</f>
      </c>
      <c r="C85" s="4" t="inlineStr">
        <is>
          <t>Não vendido</t>
        </is>
      </c>
      <c r="D85" s="4" t="inlineStr">
        <is>
          <t>0</t>
        </is>
      </c>
      <c r="E85" s="5" t="inlineStr">
        <is>
          <t>100,00</t>
        </is>
      </c>
      <c r="F85" s="4" t="inlineStr">
        <is>
          <t>50.00</t>
        </is>
      </c>
    </row>
    <row collapsed="false" customFormat="false" customHeight="false" hidden="false" ht="12.1" outlineLevel="0" r="86">
      <c r="A86" s="5" t="s">
        <f>=HYPERLINK("https://leilaoonline.net/lote/detalhe/122335", "080")</f>
      </c>
      <c r="B86" s="4" t="s">
        <f>=HYPERLINK("https://leilaoonline.net/lote/detalhe/122335", "300 GARRAFAS DE CACHAÇA SABORES VARIADOS - 700ml CADA GARRAFA")</f>
      </c>
      <c r="C86" s="4" t="inlineStr">
        <is>
          <t>Não vendido</t>
        </is>
      </c>
      <c r="D86" s="4" t="inlineStr">
        <is>
          <t>0</t>
        </is>
      </c>
      <c r="E86" s="5" t="inlineStr">
        <is>
          <t>2.950,00</t>
        </is>
      </c>
      <c r="F86" s="4" t="inlineStr">
        <is>
          <t>50.00</t>
        </is>
      </c>
    </row>
    <row collapsed="false" customFormat="false" customHeight="false" hidden="false" ht="12.1" outlineLevel="0" r="87">
      <c r="A87" s="5" t="s">
        <f>=HYPERLINK("https://leilaoonline.net/lote/detalhe/122360", "081")</f>
      </c>
      <c r="B87" s="4" t="s">
        <f>=HYPERLINK("https://leilaoonline.net/lote/detalhe/122360", " Barril de madeira de carvalho de 7 Litros. Cheio de Cachaça envelhecida.")</f>
      </c>
      <c r="C87" s="4" t="inlineStr">
        <is>
          <t>Não vendido</t>
        </is>
      </c>
      <c r="D87" s="4" t="inlineStr">
        <is>
          <t>0</t>
        </is>
      </c>
      <c r="E87" s="5" t="inlineStr">
        <is>
          <t>100,00</t>
        </is>
      </c>
      <c r="F87" s="4" t="inlineStr">
        <is>
          <t>50.00</t>
        </is>
      </c>
    </row>
    <row collapsed="false" customFormat="false" customHeight="false" hidden="false" ht="12.1" outlineLevel="0" r="88">
      <c r="A88" s="5" t="s">
        <f>=HYPERLINK("https://leilaoonline.net/lote/detalhe/122308", "082")</f>
      </c>
      <c r="B88" s="4" t="s">
        <f>=HYPERLINK("https://leilaoonline.net/lote/detalhe/122308", " Bicicleta  Bacini mod Corsa 18 Speed Antiga aro 27, Relíquia para Colecionadores")</f>
      </c>
      <c r="C88" s="4" t="inlineStr">
        <is>
          <t>Não vendido</t>
        </is>
      </c>
      <c r="D88" s="4" t="inlineStr">
        <is>
          <t>0</t>
        </is>
      </c>
      <c r="E88" s="5" t="inlineStr">
        <is>
          <t>750,00</t>
        </is>
      </c>
      <c r="F88" s="4" t="inlineStr">
        <is>
          <t>50.00</t>
        </is>
      </c>
    </row>
    <row collapsed="false" customFormat="false" customHeight="false" hidden="false" ht="12.1" outlineLevel="0" r="89">
      <c r="A89" s="5" t="s">
        <f>=HYPERLINK("https://leilaoonline.net/lote/detalhe/122276", "083")</f>
      </c>
      <c r="B89" s="4" t="s">
        <f>=HYPERLINK("https://leilaoonline.net/lote/detalhe/122276", " LOTE COM APROX. 300 UNIDADES DE SPINNERS , DIVERSOS MODELOS E CORES. (sem uso, nas caixas) [ Confira o Vídeo ]")</f>
      </c>
      <c r="C89" s="4" t="inlineStr">
        <is>
          <t>Não vendido</t>
        </is>
      </c>
      <c r="D89" s="4" t="inlineStr">
        <is>
          <t>0</t>
        </is>
      </c>
      <c r="E89" s="5" t="inlineStr">
        <is>
          <t>450,00</t>
        </is>
      </c>
      <c r="F89" s="4" t="inlineStr">
        <is>
          <t>200.00</t>
        </is>
      </c>
    </row>
    <row collapsed="false" customFormat="false" customHeight="false" hidden="false" ht="12.1" outlineLevel="0" r="90">
      <c r="A90" s="5" t="s">
        <f>=HYPERLINK("https://leilaoonline.net/lote/detalhe/122306", "084")</f>
      </c>
      <c r="B90" s="4" t="s">
        <f>=HYPERLINK("https://leilaoonline.net/lote/detalhe/122306", " Bicicleta Monark Antiga aro 28 , Freio de pé, Banco de Molas, Relíquia para Colecionadores,")</f>
      </c>
      <c r="C90" s="4" t="inlineStr">
        <is>
          <t>Não vendido</t>
        </is>
      </c>
      <c r="D90" s="4" t="inlineStr">
        <is>
          <t>0</t>
        </is>
      </c>
      <c r="E90" s="5" t="inlineStr">
        <is>
          <t>550,00</t>
        </is>
      </c>
      <c r="F90" s="4" t="inlineStr">
        <is>
          <t>50.00</t>
        </is>
      </c>
    </row>
    <row collapsed="false" customFormat="false" customHeight="false" hidden="false" ht="12.1" outlineLevel="0" r="91">
      <c r="A91" s="5" t="s">
        <f>=HYPERLINK("https://leilaoonline.net/lote/detalhe/122376", "085")</f>
      </c>
      <c r="B91" s="4" t="s">
        <f>=HYPERLINK("https://leilaoonline.net/lote/detalhe/122376", " Lote C/ 25  aparelhos de telefone p/ diversas funções.")</f>
      </c>
      <c r="C91" s="4" t="inlineStr">
        <is>
          <t>Não vendido</t>
        </is>
      </c>
      <c r="D91" s="4" t="inlineStr">
        <is>
          <t>0</t>
        </is>
      </c>
      <c r="E91" s="5" t="inlineStr">
        <is>
          <t>100,00</t>
        </is>
      </c>
      <c r="F91" s="4" t="inlineStr">
        <is>
          <t>50.00</t>
        </is>
      </c>
    </row>
    <row collapsed="false" customFormat="false" customHeight="false" hidden="false" ht="12.1" outlineLevel="0" r="92">
      <c r="A92" s="5" t="s">
        <f>=HYPERLINK("https://leilaoonline.net/lote/detalhe/122377", "086")</f>
      </c>
      <c r="B92" s="4" t="s">
        <f>=HYPERLINK("https://leilaoonline.net/lote/detalhe/122377", "LOTE ÚNICO DE TERNOS, PALETÓS, CALÇAS SOCIAIS, SAPATOS SOCIAIS, TAPETES E COLCHONETES. ")</f>
      </c>
      <c r="C92" s="4" t="inlineStr">
        <is>
          <t>Não vendido</t>
        </is>
      </c>
      <c r="D92" s="4" t="inlineStr">
        <is>
          <t>0</t>
        </is>
      </c>
      <c r="E92" s="5" t="inlineStr">
        <is>
          <t>450,00</t>
        </is>
      </c>
      <c r="F92" s="4" t="inlineStr">
        <is>
          <t>200.00</t>
        </is>
      </c>
    </row>
    <row collapsed="false" customFormat="false" customHeight="false" hidden="false" ht="12.1" outlineLevel="0" r="93">
      <c r="A93" s="5" t="s">
        <f>=HYPERLINK("https://leilaoonline.net/lote/detalhe/122378", "087")</f>
      </c>
      <c r="B93" s="4" t="s">
        <f>=HYPERLINK("https://leilaoonline.net/lote/detalhe/122378", "Lote contendo 06 impressoras Marcas Epson e HP e 01 Horodator Dimep.")</f>
      </c>
      <c r="C93" s="4" t="inlineStr">
        <is>
          <t>Não vendido</t>
        </is>
      </c>
      <c r="D93" s="4" t="inlineStr">
        <is>
          <t>0</t>
        </is>
      </c>
      <c r="E93" s="5" t="inlineStr">
        <is>
          <t>100,00</t>
        </is>
      </c>
      <c r="F93" s="4" t="inlineStr">
        <is>
          <t>100.00</t>
        </is>
      </c>
    </row>
    <row collapsed="false" customFormat="false" customHeight="false" hidden="false" ht="12.1" outlineLevel="0" r="94">
      <c r="A94" s="5" t="s">
        <f>=HYPERLINK("https://leilaoonline.net/lote/detalhe/122379", "088")</f>
      </c>
      <c r="B94" s="4" t="s">
        <f>=HYPERLINK("https://leilaoonline.net/lote/detalhe/122379", " Lote Contendo 03 Bicicletas p/ adultos")</f>
      </c>
      <c r="C94" s="4" t="inlineStr">
        <is>
          <t>Não vendido</t>
        </is>
      </c>
      <c r="D94" s="4" t="inlineStr">
        <is>
          <t>0</t>
        </is>
      </c>
      <c r="E94" s="5" t="inlineStr">
        <is>
          <t>250,00</t>
        </is>
      </c>
      <c r="F94" s="4" t="inlineStr">
        <is>
          <t>50.00</t>
        </is>
      </c>
    </row>
    <row collapsed="false" customFormat="false" customHeight="false" hidden="false" ht="12.1" outlineLevel="0" r="95">
      <c r="A95" s="5" t="s">
        <f>=HYPERLINK("https://leilaoonline.net/lote/detalhe/122381", "089")</f>
      </c>
      <c r="B95" s="4" t="s">
        <f>=HYPERLINK("https://leilaoonline.net/lote/detalhe/122381", "[ VÍDEO ] Lote de itens Antigos. Sendo: 01 - Relógio De Ponto, 02-Relógios quadrados grandes, 01 - Campainha de elétrica de Sino. ")</f>
      </c>
      <c r="C95" s="4" t="inlineStr">
        <is>
          <t>Não vendido</t>
        </is>
      </c>
      <c r="D95" s="4" t="inlineStr">
        <is>
          <t>0</t>
        </is>
      </c>
      <c r="E95" s="5" t="inlineStr">
        <is>
          <t>150,00</t>
        </is>
      </c>
      <c r="F95" s="4" t="inlineStr">
        <is>
          <t>50.00</t>
        </is>
      </c>
    </row>
    <row collapsed="false" customFormat="false" customHeight="false" hidden="false" ht="12.1" outlineLevel="0" r="96">
      <c r="A96" s="5" t="s">
        <f>=HYPERLINK("https://leilaoonline.net/lote/detalhe/122380", "090")</f>
      </c>
      <c r="B96" s="4" t="s">
        <f>=HYPERLINK("https://leilaoonline.net/lote/detalhe/122380", " Lote Contendo 10 equipamentos de impressão e telefonia")</f>
      </c>
      <c r="C96" s="4" t="inlineStr">
        <is>
          <t>Não vendido</t>
        </is>
      </c>
      <c r="D96" s="4" t="inlineStr">
        <is>
          <t>0</t>
        </is>
      </c>
      <c r="E96" s="5" t="inlineStr">
        <is>
          <t>100,00</t>
        </is>
      </c>
      <c r="F96" s="4" t="inlineStr">
        <is>
          <t>50.00</t>
        </is>
      </c>
    </row>
    <row collapsed="false" customFormat="false" customHeight="false" hidden="false" ht="12.1" outlineLevel="0" r="97">
      <c r="A97" s="5" t="s">
        <f>=HYPERLINK("https://leilaoonline.net/lote/detalhe/122382", "091")</f>
      </c>
      <c r="B97" s="4" t="s">
        <f>=HYPERLINK("https://leilaoonline.net/lote/detalhe/122382", " Lote contendo diversos itens, sendo: 04 telefones sem fio, 02 mini  gravador , 02 Vou, 01 nobrek, 04 vídeo cassete e diversos cabos e outros.")</f>
      </c>
      <c r="C97" s="4" t="inlineStr">
        <is>
          <t>Não vendido</t>
        </is>
      </c>
      <c r="D97" s="4" t="inlineStr">
        <is>
          <t>0</t>
        </is>
      </c>
      <c r="E97" s="5" t="inlineStr">
        <is>
          <t>100,00</t>
        </is>
      </c>
      <c r="F97" s="4" t="inlineStr">
        <is>
          <t>50.00</t>
        </is>
      </c>
    </row>
    <row collapsed="false" customFormat="false" customHeight="false" hidden="false" ht="12.1" outlineLevel="0" r="98">
      <c r="A98" s="5" t="s">
        <f>=HYPERLINK("https://leilaoonline.net/lote/detalhe/122297", "093")</f>
      </c>
      <c r="B98" s="4" t="s">
        <f>=HYPERLINK("https://leilaoonline.net/lote/detalhe/122297", " Monark Brisa Totalmente Original aro 26, Década de 1980 Relíquia da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=HYPERLINK("https://leilaoonline.net/lote/detalhe/122271", "098")</f>
      </c>
      <c r="B99" s="4" t="s">
        <f>=HYPERLINK("https://leilaoonline.net/lote/detalhe/122271", " LOTE C/ 06 APARELHOS CELULAR E 45  BATERIAS , DIVERSAS MARCAS E MODELOS.")</f>
      </c>
      <c r="C99" s="4" t="inlineStr">
        <is>
          <t>Não vendido</t>
        </is>
      </c>
      <c r="D99" s="4" t="inlineStr">
        <is>
          <t>0</t>
        </is>
      </c>
      <c r="E99" s="5" t="inlineStr">
        <is>
          <t>150,00</t>
        </is>
      </c>
      <c r="F99" s="4" t="inlineStr">
        <is>
          <t>50.00</t>
        </is>
      </c>
    </row>
    <row collapsed="false" customFormat="false" customHeight="false" hidden="false" ht="12.1" outlineLevel="0" r="100">
      <c r="A100" s="5" t="s">
        <f>=HYPERLINK("https://leilaoonline.net/lote/detalhe/122286", "103")</f>
      </c>
      <c r="B100" s="4" t="s">
        <f>=HYPERLINK("https://leilaoonline.net/lote/detalhe/122286", " 01- Catraca Eletrônica Digital Marca Telemática Codin Catraca 9000 Toda em Metal e inox ( no estado).")</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=HYPERLINK("https://leilaoonline.net/lote/detalhe/122273", "105")</f>
      </c>
      <c r="B101" s="4" t="s">
        <f>=HYPERLINK("https://leilaoonline.net/lote/detalhe/122273", " Lote contendo coleção 100 unidades  de Mini-Garrafas, de bebidas originais, diversos rótulos e sabores")</f>
      </c>
      <c r="C101" s="4" t="inlineStr">
        <is>
          <t>Não vendido</t>
        </is>
      </c>
      <c r="D101" s="4" t="inlineStr">
        <is>
          <t>0</t>
        </is>
      </c>
      <c r="E101" s="5" t="inlineStr">
        <is>
          <t>450,00</t>
        </is>
      </c>
      <c r="F101" s="4" t="inlineStr">
        <is>
          <t>50.00</t>
        </is>
      </c>
    </row>
    <row collapsed="false" customFormat="false" customHeight="false" hidden="false" ht="12.1" outlineLevel="0" r="102">
      <c r="A102" s="5" t="s">
        <f>=HYPERLINK("https://leilaoonline.net/lote/detalhe/122287", "109")</f>
      </c>
      <c r="B102" s="4" t="s">
        <f>=HYPERLINK("https://leilaoonline.net/lote/detalhe/122287", " 01- Catraca Eletrônica Digital Marca Telemática Sistemas Inteligentes  Bloqueio GB 300.Toda em Metal e Inox  ( no estado).")</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=HYPERLINK("https://leilaoonline.net/lote/detalhe/122296", "116")</f>
      </c>
      <c r="B103" s="4" t="s">
        <f>=HYPERLINK("https://leilaoonline.net/lote/detalhe/122296", " Monark Monareta Década de 1980 aro 20, Relíquia p/ Colecionadores ( No estado)")</f>
      </c>
      <c r="C103" s="4" t="inlineStr">
        <is>
          <t>Não vendido</t>
        </is>
      </c>
      <c r="D103" s="4" t="inlineStr">
        <is>
          <t>0</t>
        </is>
      </c>
      <c r="E103" s="5" t="inlineStr">
        <is>
          <t>700,00</t>
        </is>
      </c>
      <c r="F103" s="4" t="inlineStr">
        <is>
          <t>50.00</t>
        </is>
      </c>
    </row>
    <row collapsed="false" customFormat="false" customHeight="false" hidden="false" ht="12.1" outlineLevel="0" r="104">
      <c r="A104" s="5" t="s">
        <f>=HYPERLINK("https://leilaoonline.net/lote/detalhe/122288", "121")</f>
      </c>
      <c r="B104" s="4" t="s">
        <f>=HYPERLINK("https://leilaoonline.net/lote/detalhe/122288", " 01- Catraca Eletrônica Digital Marca Telemática Sistemas Inteligentes  Bloqueio PD 300.Toda em Metal  ( no estado).")</f>
      </c>
      <c r="C104" s="4" t="inlineStr">
        <is>
          <t>Não vendido</t>
        </is>
      </c>
      <c r="D104" s="4" t="inlineStr">
        <is>
          <t>0</t>
        </is>
      </c>
      <c r="E104" s="5" t="inlineStr">
        <is>
          <t>100,00</t>
        </is>
      </c>
      <c r="F104" s="4" t="inlineStr">
        <is>
          <t>50.00</t>
        </is>
      </c>
    </row>
    <row collapsed="false" customFormat="false" customHeight="false" hidden="false" ht="12.1" outlineLevel="0" r="105">
      <c r="A105" s="5" t="s">
        <f>=HYPERLINK("https://leilaoonline.net/lote/detalhe/122298", "132")</f>
      </c>
      <c r="B105" s="4" t="s">
        <f>=HYPERLINK("https://leilaoonline.net/lote/detalhe/122298", "Caloi Ceci aro 26, Relíquia p/ Colecionadores")</f>
      </c>
      <c r="C105" s="4" t="inlineStr">
        <is>
          <t>Não vendido</t>
        </is>
      </c>
      <c r="D105" s="4" t="inlineStr">
        <is>
          <t>0</t>
        </is>
      </c>
      <c r="E105" s="5" t="inlineStr">
        <is>
          <t>250,00</t>
        </is>
      </c>
      <c r="F105" s="4" t="inlineStr">
        <is>
          <t>50.00</t>
        </is>
      </c>
    </row>
    <row collapsed="false" customFormat="false" customHeight="false" hidden="false" ht="12.1" outlineLevel="0" r="106">
      <c r="A106" s="5" t="s">
        <f>=HYPERLINK("https://leilaoonline.net/lote/detalhe/122285", "135")</f>
      </c>
      <c r="B106" s="4" t="s">
        <f>=HYPERLINK("https://leilaoonline.net/lote/detalhe/122285", " Jogo de Cama Antigo em Madeira Nobre c/ 09 Gavetas , Colchão Nippomag Magnetizado Terapêutico Ortopédico e 01 Mesa de Centro de madeira Nobre e tampo de vidro (quebrado)..")</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=HYPERLINK("https://leilaoonline.net/lote/detalhe/122314", "136")</f>
      </c>
      <c r="B107" s="4" t="s">
        <f>=HYPERLINK("https://leilaoonline.net/lote/detalhe/122314", " 06 Jogos de Tapetes completos para: Honda Fit, VW Saveiro, Citroen Aircross, Peugeot 207, Toyota Corolla, Renault Logan. Lacrados no Plástico. Sem uso.")</f>
      </c>
      <c r="C107" s="4" t="inlineStr">
        <is>
          <t>Não vendido</t>
        </is>
      </c>
      <c r="D107" s="4" t="inlineStr">
        <is>
          <t>0</t>
        </is>
      </c>
      <c r="E107" s="5" t="inlineStr">
        <is>
          <t>300,00</t>
        </is>
      </c>
      <c r="F107" s="4" t="inlineStr">
        <is>
          <t>50.00</t>
        </is>
      </c>
    </row>
    <row collapsed="false" customFormat="false" customHeight="false" hidden="false" ht="12.1" outlineLevel="0" r="108">
      <c r="A108" s="5" t="s">
        <f>=HYPERLINK("https://leilaoonline.net/lote/detalhe/122303", "164")</f>
      </c>
      <c r="B108" s="4" t="s">
        <f>=HYPERLINK("https://leilaoonline.net/lote/detalhe/122303", " Monark Brisa Totalmente Original aro 26. Década de 1980. Relíquia da p/ Colecionadores")</f>
      </c>
      <c r="C108" s="4" t="inlineStr">
        <is>
          <t>Vendido</t>
        </is>
      </c>
      <c r="D108" s="4" t="inlineStr">
        <is>
          <t>2</t>
        </is>
      </c>
      <c r="E108" s="5" t="inlineStr">
        <is>
          <t>400,00</t>
        </is>
      </c>
      <c r="F108" s="4" t="inlineStr">
        <is>
          <t>50.00</t>
        </is>
      </c>
    </row>
    <row collapsed="false" customFormat="false" customHeight="false" hidden="false" ht="12.1" outlineLevel="0" r="109">
      <c r="A109" s="5" t="s">
        <f>=HYPERLINK("https://leilaoonline.net/lote/detalhe/122304", "181")</f>
      </c>
      <c r="B109" s="4" t="s">
        <f>=HYPERLINK("https://leilaoonline.net/lote/detalhe/122304", "02 PARES DE CALÇADOS. SENDO 01 PAR DE BOTAS CANO ALTO Nº 34 E 01 PAR DE SAPATO ALTO Nº 37 (MARCA ELLUS, ORIGINAL)")</f>
      </c>
      <c r="C109" s="4" t="inlineStr">
        <is>
          <t>Não vendido</t>
        </is>
      </c>
      <c r="D109" s="4" t="inlineStr">
        <is>
          <t>0</t>
        </is>
      </c>
      <c r="E109" s="5" t="inlineStr">
        <is>
          <t>100,00</t>
        </is>
      </c>
      <c r="F109" s="4" t="inlineStr">
        <is>
          <t>50.00</t>
        </is>
      </c>
    </row>
    <row collapsed="false" customFormat="false" customHeight="false" hidden="false" ht="12.1" outlineLevel="0" r="110">
      <c r="A110" s="5" t="s">
        <f>=HYPERLINK("https://leilaoonline.net/lote/detalhe/122282", "187")</f>
      </c>
      <c r="B110" s="4" t="s">
        <f>=HYPERLINK("https://leilaoonline.net/lote/detalhe/122282", " LOTE COM APROX. 100 UNIDADES DE SPINNERS , DIVERSOS MODELOS E CORES. (sem uso, nas caixas) [ Confira o Vídeo ]")</f>
      </c>
      <c r="C110" s="4" t="inlineStr">
        <is>
          <t>Não vendido</t>
        </is>
      </c>
      <c r="D110" s="4" t="inlineStr">
        <is>
          <t>0</t>
        </is>
      </c>
      <c r="E110" s="5" t="inlineStr">
        <is>
          <t>150,00</t>
        </is>
      </c>
      <c r="F110" s="4" t="inlineStr">
        <is>
          <t>200.00</t>
        </is>
      </c>
    </row>
    <row collapsed="false" customFormat="false" customHeight="false" hidden="false" ht="12.1" outlineLevel="0" r="111">
      <c r="A111" s="5" t="s">
        <f>=HYPERLINK("https://leilaoonline.net/lote/detalhe/122272", "192")</f>
      </c>
      <c r="B111" s="4" t="s">
        <f>=HYPERLINK("https://leilaoonline.net/lote/detalhe/122272", " Lote contendo coleção 100 unidades  de Mini-Garrafas, de bebidas originais, diversos rótulos e sabores")</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=HYPERLINK("https://leilaoonline.net/lote/detalhe/122268", "247")</f>
      </c>
      <c r="B112" s="4" t="s">
        <f>=HYPERLINK("https://leilaoonline.net/lote/detalhe/122268", "03 GARRAFÕES DE 4,5 LITROS CADA DE CACHAÇA AMARELINHA ENVELHECIDA EM BARRIL DE MADEIRA DE CARVALHO")</f>
      </c>
      <c r="C112" s="4" t="inlineStr">
        <is>
          <t>Não vendido</t>
        </is>
      </c>
      <c r="D112" s="4" t="inlineStr">
        <is>
          <t>0</t>
        </is>
      </c>
      <c r="E112" s="5" t="inlineStr">
        <is>
          <t>150,00</t>
        </is>
      </c>
      <c r="F112" s="4" t="inlineStr">
        <is>
          <t>50.00</t>
        </is>
      </c>
    </row>
    <row collapsed="false" customFormat="false" customHeight="false" hidden="false" ht="12.1" outlineLevel="0" r="113">
      <c r="A113" s="5" t="s">
        <f>=HYPERLINK("https://leilaoonline.net/lote/detalhe/122281", "250")</f>
      </c>
      <c r="B113" s="4" t="s">
        <f>=HYPERLINK("https://leilaoonline.net/lote/detalhe/122281", " LOTE COM APROX. 100 UNIDADES DE SPINNERS , DIVERSOS MODELOS E CORES. (sem uso, nas caixas) [ Confira o Vídeo ]")</f>
      </c>
      <c r="C113" s="4" t="inlineStr">
        <is>
          <t>Não vendido</t>
        </is>
      </c>
      <c r="D113" s="4" t="inlineStr">
        <is>
          <t>0</t>
        </is>
      </c>
      <c r="E113" s="5" t="inlineStr">
        <is>
          <t>150,00</t>
        </is>
      </c>
      <c r="F113" s="4" t="inlineStr">
        <is>
          <t>200.00</t>
        </is>
      </c>
    </row>
    <row collapsed="false" customFormat="false" customHeight="false" hidden="false" ht="12.1" outlineLevel="0" r="114">
      <c r="A114" s="5" t="s">
        <f>=HYPERLINK("https://leilaoonline.net/lote/detalhe/122289", "251")</f>
      </c>
      <c r="B114" s="4" t="s">
        <f>=HYPERLINK("https://leilaoonline.net/lote/detalhe/122289", "[ VÍDEO ] LOTE C/ 10 UNIDADES DE CANTIL DE BOLSO EM INOX. 240 ml CHEIOS DE VODKA. VÁRIOS MODELOS. PRODUTO ORIGINAL (SEM USO E COM AS CAIXAS INDIVIDUAIS)")</f>
      </c>
      <c r="C114" s="4" t="inlineStr">
        <is>
          <t>Não vendido</t>
        </is>
      </c>
      <c r="D114" s="4" t="inlineStr">
        <is>
          <t>0</t>
        </is>
      </c>
      <c r="E114" s="5" t="inlineStr">
        <is>
          <t>250,00</t>
        </is>
      </c>
      <c r="F114" s="4" t="inlineStr">
        <is>
          <t>50.00</t>
        </is>
      </c>
    </row>
    <row collapsed="false" customFormat="false" customHeight="false" hidden="false" ht="12.1" outlineLevel="0" r="115">
      <c r="A115" s="5" t="s">
        <f>=HYPERLINK("https://leilaoonline.net/lote/detalhe/122260", "320")</f>
      </c>
      <c r="B115" s="4" t="s">
        <f>=HYPERLINK("https://leilaoonline.net/lote/detalhe/122260", "Diversas churrasqueiras elétricas e Peças.")</f>
      </c>
      <c r="C115" s="4" t="inlineStr">
        <is>
          <t>Não vendido</t>
        </is>
      </c>
      <c r="D115" s="4" t="inlineStr">
        <is>
          <t>0</t>
        </is>
      </c>
      <c r="E115" s="5" t="inlineStr">
        <is>
          <t>190,00</t>
        </is>
      </c>
      <c r="F115" s="4" t="inlineStr">
        <is>
          <t>50.00</t>
        </is>
      </c>
    </row>
    <row collapsed="false" customFormat="false" customHeight="false" hidden="false" ht="12.1" outlineLevel="0" r="116">
      <c r="A116" s="5" t="s">
        <f>=HYPERLINK("https://leilaoonline.net/lote/detalhe/122326", "345")</f>
      </c>
      <c r="B116" s="4" t="s">
        <f>=HYPERLINK("https://leilaoonline.net/lote/detalhe/122326", "30 GARRAFAS DE CACHAÇA SABOR AMARULA")</f>
      </c>
      <c r="C116" s="4" t="inlineStr">
        <is>
          <t>Não vendido</t>
        </is>
      </c>
      <c r="D116" s="4" t="inlineStr">
        <is>
          <t>0</t>
        </is>
      </c>
      <c r="E116" s="5" t="inlineStr">
        <is>
          <t>250,00</t>
        </is>
      </c>
      <c r="F116" s="4" t="inlineStr">
        <is>
          <t>50.00</t>
        </is>
      </c>
    </row>
    <row collapsed="false" customFormat="false" customHeight="false" hidden="false" ht="12.1" outlineLevel="0" r="117">
      <c r="A117" s="5" t="s">
        <f>=HYPERLINK("https://leilaoonline.net/lote/detalhe/122263", "365")</f>
      </c>
      <c r="B117" s="4" t="s">
        <f>=HYPERLINK("https://leilaoonline.net/lote/detalhe/122263", " 30 GARRAFAS DE VINHO TINTO SUAVE. SAFRA DELVIGO. LEGÍTIMO DE SANTA CATARINA")</f>
      </c>
      <c r="C117" s="4" t="inlineStr">
        <is>
          <t>Não vendido</t>
        </is>
      </c>
      <c r="D117" s="4" t="inlineStr">
        <is>
          <t>0</t>
        </is>
      </c>
      <c r="E117" s="5" t="inlineStr">
        <is>
          <t>450,00</t>
        </is>
      </c>
      <c r="F117" s="4" t="inlineStr">
        <is>
          <t>50.00</t>
        </is>
      </c>
    </row>
    <row collapsed="false" customFormat="false" customHeight="false" hidden="false" ht="12.1" outlineLevel="0" r="118">
      <c r="A118" s="5" t="s">
        <f>=HYPERLINK("https://leilaoonline.net/lote/detalhe/122264", "370")</f>
      </c>
      <c r="B118" s="4" t="s">
        <f>=HYPERLINK("https://leilaoonline.net/lote/detalhe/122264", " 30 GARRAFAS DE VINHO TINTO SECO. SAFRA DELVIGO. LEGÍTIMO DE SANTA CATARINA")</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=HYPERLINK("https://leilaoonline.net/lote/detalhe/122284", "377")</f>
      </c>
      <c r="B119" s="4" t="s">
        <f>=HYPERLINK("https://leilaoonline.net/lote/detalhe/122284",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=HYPERLINK("https://leilaoonline.net/lote/detalhe/122262", "380")</f>
      </c>
      <c r="B120" s="4" t="s">
        <f>=HYPERLINK("https://leilaoonline.net/lote/detalhe/122262", " 30 GARRAFAS DE VINHO BRANCO SUAVE. SAFRA DELVIGO. LEGÍTIMO DE SANTA CATARINA")</f>
      </c>
      <c r="C120" s="4" t="inlineStr">
        <is>
          <t>Não vendido</t>
        </is>
      </c>
      <c r="D120" s="4" t="inlineStr">
        <is>
          <t>0</t>
        </is>
      </c>
      <c r="E120" s="5" t="inlineStr">
        <is>
          <t>450,00</t>
        </is>
      </c>
      <c r="F120" s="4" t="inlineStr">
        <is>
          <t>50.00</t>
        </is>
      </c>
    </row>
    <row collapsed="false" customFormat="false" customHeight="false" hidden="false" ht="12.1" outlineLevel="0" r="121">
      <c r="A121" s="5" t="s">
        <f>=HYPERLINK("https://leilaoonline.net/lote/detalhe/122266", "390")</f>
      </c>
      <c r="B121" s="4" t="s">
        <f>=HYPERLINK("https://leilaoonline.net/lote/detalhe/122266", "LOTE COM 30 GARRAFAS DE VINHO TINTO SECO.")</f>
      </c>
      <c r="C121" s="4" t="inlineStr">
        <is>
          <t>Não vendido</t>
        </is>
      </c>
      <c r="D121" s="4" t="inlineStr">
        <is>
          <t>0</t>
        </is>
      </c>
      <c r="E121" s="5" t="inlineStr">
        <is>
          <t>450,00</t>
        </is>
      </c>
      <c r="F121" s="4" t="inlineStr">
        <is>
          <t>50.00</t>
        </is>
      </c>
    </row>
    <row collapsed="false" customFormat="false" customHeight="false" hidden="false" ht="12.1" outlineLevel="0" r="122">
      <c r="A122" s="5" t="s">
        <f>=HYPERLINK("https://leilaoonline.net/lote/detalhe/122265", "395")</f>
      </c>
      <c r="B122" s="4" t="s">
        <f>=HYPERLINK("https://leilaoonline.net/lote/detalhe/122265", "LOTE COM 30 GARRAFAS DE VINHO TINTO SUAVE.")</f>
      </c>
      <c r="C122" s="4" t="inlineStr">
        <is>
          <t>Não vendido</t>
        </is>
      </c>
      <c r="D122" s="4" t="inlineStr">
        <is>
          <t>0</t>
        </is>
      </c>
      <c r="E122" s="5" t="inlineStr">
        <is>
          <t>450,00</t>
        </is>
      </c>
      <c r="F122" s="4" t="inlineStr">
        <is>
          <t>50.00</t>
        </is>
      </c>
    </row>
    <row collapsed="false" customFormat="false" customHeight="false" hidden="false" ht="12.1" outlineLevel="0" r="123">
      <c r="A123" s="5" t="s">
        <f>=HYPERLINK("https://leilaoonline.net/lote/detalhe/122363", "396")</f>
      </c>
      <c r="B123" s="4" t="s">
        <f>=HYPERLINK("https://leilaoonline.net/lote/detalhe/122363", "[ VÍDEOS ] LOTE CONTENDO 500 CÉDULAS DE DINHEIRO ANTIGO ORIGINAL, DE VÁRIOS VALORES E ÉPOCAS,  EM EXCELENTE ESTADO DE CONSERVAÇÃO, RARIDADE PARA COLECIONADORES.")</f>
      </c>
      <c r="C123" s="4" t="inlineStr">
        <is>
          <t>Não vendido</t>
        </is>
      </c>
      <c r="D123" s="4" t="inlineStr">
        <is>
          <t>0</t>
        </is>
      </c>
      <c r="E123" s="5" t="inlineStr">
        <is>
          <t>750,00</t>
        </is>
      </c>
      <c r="F123" s="4" t="inlineStr">
        <is>
          <t>100.00</t>
        </is>
      </c>
    </row>
    <row collapsed="false" customFormat="false" customHeight="false" hidden="false" ht="12.1" outlineLevel="0" r="124">
      <c r="A124" s="5" t="s">
        <f>=HYPERLINK("https://leilaoonline.net/lote/detalhe/122291", "400")</f>
      </c>
      <c r="B124" s="4" t="s">
        <f>=HYPERLINK("https://leilaoonline.net/lote/detalhe/122291", "10 GARRAFAS DE VINHO TINTO SUAVE. 02 LITROS CADA..")</f>
      </c>
      <c r="C124" s="4" t="inlineStr">
        <is>
          <t>Não vendido</t>
        </is>
      </c>
      <c r="D124" s="4" t="inlineStr">
        <is>
          <t>0</t>
        </is>
      </c>
      <c r="E124" s="5" t="inlineStr">
        <is>
          <t>350,00</t>
        </is>
      </c>
      <c r="F124" s="4" t="inlineStr">
        <is>
          <t>50.00</t>
        </is>
      </c>
    </row>
    <row collapsed="false" customFormat="false" customHeight="false" hidden="false" ht="12.1" outlineLevel="0" r="125">
      <c r="A125" s="5" t="s">
        <f>=HYPERLINK("https://leilaoonline.net/lote/detalhe/122332", "406")</f>
      </c>
      <c r="B125" s="4" t="s">
        <f>=HYPERLINK("https://leilaoonline.net/lote/detalhe/122332", "30 GARRAFAS DE CACHAÇA PRATA DA ROÇA")</f>
      </c>
      <c r="C125" s="4" t="inlineStr">
        <is>
          <t>Não vendido</t>
        </is>
      </c>
      <c r="D125" s="4" t="inlineStr">
        <is>
          <t>0</t>
        </is>
      </c>
      <c r="E125" s="5" t="inlineStr">
        <is>
          <t>250,00</t>
        </is>
      </c>
      <c r="F125" s="4" t="inlineStr">
        <is>
          <t>50.00</t>
        </is>
      </c>
    </row>
    <row collapsed="false" customFormat="false" customHeight="false" hidden="false" ht="12.1" outlineLevel="0" r="126">
      <c r="A126" s="5" t="s">
        <f>=HYPERLINK("https://leilaoonline.net/lote/detalhe/122280", "526")</f>
      </c>
      <c r="B126" s="4" t="s">
        <f>=HYPERLINK("https://leilaoonline.net/lote/detalhe/122280",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=HYPERLINK("https://leilaoonline.net/lote/detalhe/122267", "552")</f>
      </c>
      <c r="B127" s="4" t="s">
        <f>=HYPERLINK("https://leilaoonline.net/lote/detalhe/122267", "10 GARRAFÕES DE 4,5 LITROS CADA DE CACHAÇA PRATA ENVELHECIDA EM BARRIL DE MADEIRA")</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=HYPERLINK("https://leilaoonline.net/lote/detalhe/122275", "563")</f>
      </c>
      <c r="B128" s="4" t="s">
        <f>=HYPERLINK("https://leilaoonline.net/lote/detalhe/122275", " LOTE COM APROX. 300 UNIDADES DE SPINNERS , DIVERSOS MODELOS E CORES. (sem uso, nas caixas) [ Confira o Vídeo ]")</f>
      </c>
      <c r="C128" s="4" t="inlineStr">
        <is>
          <t>Não vendido</t>
        </is>
      </c>
      <c r="D128" s="4" t="inlineStr">
        <is>
          <t>0</t>
        </is>
      </c>
      <c r="E128" s="5" t="inlineStr">
        <is>
          <t>450,00</t>
        </is>
      </c>
      <c r="F128" s="4" t="inlineStr">
        <is>
          <t>200.00</t>
        </is>
      </c>
    </row>
    <row collapsed="false" customFormat="false" customHeight="false" hidden="false" ht="12.1" outlineLevel="0" r="129">
      <c r="A129" s="5" t="s">
        <f>=HYPERLINK("https://leilaoonline.net/lote/detalhe/122361", "564")</f>
      </c>
      <c r="B129" s="4" t="s">
        <f>=HYPERLINK("https://leilaoonline.net/lote/detalhe/122361", "[ VÍDEOS ] LOTE CONTENDO 500 CÉDULAS DE DINHEIRO ANTIGO ORIGINAL, DE VÁRIOS VALORES E ÉPOCAS,  EM EXCELENTE ESTADO DE CONSERVAÇÃO, RARIDADE PARA COLECIONADORES.")</f>
      </c>
      <c r="C129" s="4" t="inlineStr">
        <is>
          <t>Não vendido</t>
        </is>
      </c>
      <c r="D129" s="4" t="inlineStr">
        <is>
          <t>0</t>
        </is>
      </c>
      <c r="E129" s="5" t="inlineStr">
        <is>
          <t>750,00</t>
        </is>
      </c>
      <c r="F129" s="4" t="inlineStr">
        <is>
          <t>100.00</t>
        </is>
      </c>
    </row>
    <row collapsed="false" customFormat="false" customHeight="false" hidden="false" ht="12.1" outlineLevel="0" r="130">
      <c r="A130" s="5" t="s">
        <f>=HYPERLINK("https://leilaoonline.net/lote/detalhe/122327", "570")</f>
      </c>
      <c r="B130" s="4" t="s">
        <f>=HYPERLINK("https://leilaoonline.net/lote/detalhe/122327", "30 GARRAFAS DE CACHAÇA SABOR AMARULA")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=HYPERLINK("https://leilaoonline.net/lote/detalhe/122274", "574")</f>
      </c>
      <c r="B131" s="4" t="s">
        <f>=HYPERLINK("https://leilaoonline.net/lote/detalhe/122274", " LOTE COM APROX. 100 UNIDADES DE SPINNERS , DIVERSOS MODELOS E CORES. (sem uso, nas caixas) [ Confira o Vídeo ]")</f>
      </c>
      <c r="C131" s="4" t="inlineStr">
        <is>
          <t>Não vendido</t>
        </is>
      </c>
      <c r="D131" s="4" t="inlineStr">
        <is>
          <t>0</t>
        </is>
      </c>
      <c r="E131" s="5" t="inlineStr">
        <is>
          <t>150,00</t>
        </is>
      </c>
      <c r="F131" s="4" t="inlineStr">
        <is>
          <t>200.00</t>
        </is>
      </c>
    </row>
    <row collapsed="false" customFormat="false" customHeight="false" hidden="false" ht="12.1" outlineLevel="0" r="132">
      <c r="A132" s="5" t="s">
        <f>=HYPERLINK("https://leilaoonline.net/lote/detalhe/122261", "577")</f>
      </c>
      <c r="B132" s="4" t="s">
        <f>=HYPERLINK("https://leilaoonline.net/lote/detalhe/122261", " 30 GARRAFAS DE VINHOS, TINTO SUAVE, TINTO SECO, BRANCO SUAVE, BRANCO SECO E ROSADO, SAFRA DELVIGO LEGÍTIMO, DE SANTA CATARINA")</f>
      </c>
      <c r="C132" s="4" t="inlineStr">
        <is>
          <t>Não vendido</t>
        </is>
      </c>
      <c r="D132" s="4" t="inlineStr">
        <is>
          <t>0</t>
        </is>
      </c>
      <c r="E132" s="5" t="inlineStr">
        <is>
          <t>450,00</t>
        </is>
      </c>
      <c r="F132" s="4" t="inlineStr">
        <is>
          <t>50.00</t>
        </is>
      </c>
    </row>
    <row collapsed="false" customFormat="false" customHeight="false" hidden="false" ht="12.1" outlineLevel="0" r="133">
      <c r="A133" s="5" t="s">
        <f>=HYPERLINK("https://leilaoonline.net/lote/detalhe/122279", "581")</f>
      </c>
      <c r="B133" s="4" t="s">
        <f>=HYPERLINK("https://leilaoonline.net/lote/detalhe/122279", " LOTE COM APROX. 100 UNIDADES DE SPINNERS , DIVERSOS MODELOS E CORES. (sem uso, nas caixas) [ Confira o Vídeo ]")</f>
      </c>
      <c r="C133" s="4" t="inlineStr">
        <is>
          <t>Não vendido</t>
        </is>
      </c>
      <c r="D133" s="4" t="inlineStr">
        <is>
          <t>0</t>
        </is>
      </c>
      <c r="E133" s="5" t="inlineStr">
        <is>
          <t>150,00</t>
        </is>
      </c>
      <c r="F133" s="4" t="inlineStr">
        <is>
          <t>200.00</t>
        </is>
      </c>
    </row>
    <row collapsed="false" customFormat="false" customHeight="false" hidden="false" ht="12.1" outlineLevel="0" r="134">
      <c r="A134" s="5" t="s">
        <f>=HYPERLINK("https://leilaoonline.net/lote/detalhe/122269", "582")</f>
      </c>
      <c r="B134" s="4" t="s">
        <f>=HYPERLINK("https://leilaoonline.net/lote/detalhe/122269", "10 GARRAFÕES DE 4,5 LITROS CADA DE CACHAÇA AMARELINHA ENVELHECIDA EM BARRIL DE MADEIRA DE CARVALHO")</f>
      </c>
      <c r="C134" s="4" t="inlineStr">
        <is>
          <t>Não vendido</t>
        </is>
      </c>
      <c r="D134" s="4" t="inlineStr">
        <is>
          <t>0</t>
        </is>
      </c>
      <c r="E134" s="5" t="inlineStr">
        <is>
          <t>490,00</t>
        </is>
      </c>
      <c r="F134" s="4" t="inlineStr">
        <is>
          <t>50.00</t>
        </is>
      </c>
    </row>
    <row collapsed="false" customFormat="false" customHeight="false" hidden="false" ht="12.1" outlineLevel="0" r="135">
      <c r="A135" s="5" t="s">
        <f>=HYPERLINK("https://leilaoonline.net/lote/detalhe/122331", "665")</f>
      </c>
      <c r="B135" s="4" t="s">
        <f>=HYPERLINK("https://leilaoonline.net/lote/detalhe/122331", " 30 GARRAFAS DE CACHAÇA SABOR AMARULA - 700ml CADA GARRAFA")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=HYPERLINK("https://leilaoonline.net/lote/detalhe/122340", "703")</f>
      </c>
      <c r="B136" s="4" t="s">
        <f>=HYPERLINK("https://leilaoonline.net/lote/detalhe/122340", "30 GARRAFAS DE CACHAÇA SABOR COQUINHO COM MEL")</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=HYPERLINK("https://leilaoonline.net/lote/detalhe/122338", "707")</f>
      </c>
      <c r="B137" s="4" t="s">
        <f>=HYPERLINK("https://leilaoonline.net/lote/detalhe/122338", " 30 GARRAFAS DE CACHAÇA SABOR UMBURANA COM MEL - 700ml CADA GARRAFA")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=HYPERLINK("https://leilaoonline.net/lote/detalhe/122278", "710")</f>
      </c>
      <c r="B138" s="4" t="s">
        <f>=HYPERLINK("https://leilaoonline.net/lote/detalhe/122278", " LOTE COM APROX. 300 UNIDADES DE SPINNERS , DIVERSOS MODELOS E CORES. (sem uso, nas caixas) [ Confira o Vídeo ]")</f>
      </c>
      <c r="C138" s="4" t="inlineStr">
        <is>
          <t>Não vendido</t>
        </is>
      </c>
      <c r="D138" s="4" t="inlineStr">
        <is>
          <t>0</t>
        </is>
      </c>
      <c r="E138" s="5" t="inlineStr">
        <is>
          <t>450,00</t>
        </is>
      </c>
      <c r="F138" s="4" t="inlineStr">
        <is>
          <t>200.00</t>
        </is>
      </c>
    </row>
    <row collapsed="false" customFormat="false" customHeight="false" hidden="false" ht="12.1" outlineLevel="0" r="139">
      <c r="A139" s="5" t="s">
        <f>=HYPERLINK("https://leilaoonline.net/lote/detalhe/122330", "714")</f>
      </c>
      <c r="B139" s="4" t="s">
        <f>=HYPERLINK("https://leilaoonline.net/lote/detalhe/122330",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=HYPERLINK("https://leilaoonline.net/lote/detalhe/122337", "752")</f>
      </c>
      <c r="B140" s="4" t="s">
        <f>=HYPERLINK("https://leilaoonline.net/lote/detalhe/122337", " 30 GARRAFAS DE CACHAÇA SABOR UMBURANA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=HYPERLINK("https://leilaoonline.net/lote/detalhe/122339", "753")</f>
      </c>
      <c r="B141" s="4" t="s">
        <f>=HYPERLINK("https://leilaoonline.net/lote/detalhe/122339", " 30 GARRAFAS DE CACHAÇA SABOR JABUTICABA - 700ml CADA GARRAFA")</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=HYPERLINK("https://leilaoonline.net/lote/detalhe/122283", "754")</f>
      </c>
      <c r="B142" s="4" t="s">
        <f>=HYPERLINK("https://leilaoonline.net/lote/detalhe/122283", " LOTE COM APROX. 100 UNIDADES DE SPINNERS , DIVERSOS MODELOS E CORES. (sem uso, nas caixas) [ Confira o Vídeo ]")</f>
      </c>
      <c r="C142" s="4" t="inlineStr">
        <is>
          <t>Não vendido</t>
        </is>
      </c>
      <c r="D142" s="4" t="inlineStr">
        <is>
          <t>0</t>
        </is>
      </c>
      <c r="E142" s="5" t="inlineStr">
        <is>
          <t>150,00</t>
        </is>
      </c>
      <c r="F142" s="4" t="inlineStr">
        <is>
          <t>200.00</t>
        </is>
      </c>
    </row>
    <row collapsed="false" customFormat="false" customHeight="false" hidden="false" ht="12.1" outlineLevel="0" r="143">
      <c r="A143" s="5" t="s">
        <f>=HYPERLINK("https://leilaoonline.net/lote/detalhe/122334", "757")</f>
      </c>
      <c r="B143" s="4" t="s">
        <f>=HYPERLINK("https://leilaoonline.net/lote/detalhe/122334", " 30 GARRAFAS DE CACHAÇA SABOR CANELINHA OURO - 700ml CADA GARRAFA")</f>
      </c>
      <c r="C143" s="4" t="inlineStr">
        <is>
          <t>Não vendido</t>
        </is>
      </c>
      <c r="D143" s="4" t="inlineStr">
        <is>
          <t>0</t>
        </is>
      </c>
      <c r="E143" s="5" t="inlineStr">
        <is>
          <t>250,00</t>
        </is>
      </c>
      <c r="F143" s="4" t="inlineStr">
        <is>
          <t>50.00</t>
        </is>
      </c>
    </row>
    <row collapsed="false" customFormat="false" customHeight="false" hidden="false" ht="12.1" outlineLevel="0" r="144">
      <c r="A144" s="5" t="s">
        <f>=HYPERLINK("https://leilaoonline.net/lote/detalhe/122328", "758")</f>
      </c>
      <c r="B144" s="4" t="s">
        <f>=HYPERLINK("https://leilaoonline.net/lote/detalhe/122328", " LOTE C/ 30 GARRAFAS DE CACHAÇA PRATA. 720ml CADA, ENVELHECIDAS NO BARRIL DE MADEIRA")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=HYPERLINK("https://leilaoonline.net/lote/detalhe/122270", "765")</f>
      </c>
      <c r="B145" s="4" t="s">
        <f>=HYPERLINK("https://leilaoonline.net/lote/detalhe/122270", " LOTE COM APROX. 100 UNIDADES DE SPINNERS , DIVERSOS MODELOS E CORES. (sem uso, nas caixas) [ Confira o Vídeo ]")</f>
      </c>
      <c r="C145" s="4" t="inlineStr">
        <is>
          <t>Não vendido</t>
        </is>
      </c>
      <c r="D145" s="4" t="inlineStr">
        <is>
          <t>0</t>
        </is>
      </c>
      <c r="E145" s="5" t="inlineStr">
        <is>
          <t>150,00</t>
        </is>
      </c>
      <c r="F145" s="4" t="inlineStr">
        <is>
          <t>200.00</t>
        </is>
      </c>
    </row>
    <row collapsed="false" customFormat="false" customHeight="false" hidden="false" ht="12.1" outlineLevel="0" r="146">
      <c r="A146" s="5" t="s">
        <f>=HYPERLINK("https://leilaoonline.net/lote/detalhe/122329", "799")</f>
      </c>
      <c r="B146" s="4" t="s">
        <f>=HYPERLINK("https://leilaoonline.net/lote/detalhe/122329", " LOTE C/ 30 GARRAFAS DE CACHAÇA DE BANANA (38 GL). 720ml CADA, FEITA COM EXTRATO NATURAL DE BANANA (CACHAÇA DA ROÇA)")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=HYPERLINK("https://leilaoonline.net/lote/detalhe/122333", "801")</f>
      </c>
      <c r="B147" s="4" t="s">
        <f>=HYPERLINK("https://leilaoonline.net/lote/detalhe/122333", " 30 GARRAFAS DE CACHAÇA SABOR COQUNHO MEL - 700ml CADA GARRAFA")</f>
      </c>
      <c r="C147" s="4" t="inlineStr">
        <is>
          <t>Não vendido</t>
        </is>
      </c>
      <c r="D147" s="4" t="inlineStr">
        <is>
          <t>0</t>
        </is>
      </c>
      <c r="E147" s="5" t="inlineStr">
        <is>
          <t>250,00</t>
        </is>
      </c>
      <c r="F147" s="4" t="inlineStr">
        <is>
          <t>50.00</t>
        </is>
      </c>
    </row>
    <row collapsed="false" customFormat="false" customHeight="false" hidden="false" ht="12.1" outlineLevel="0" r="148">
      <c r="A148" s="5" t="s">
        <f>=HYPERLINK("https://leilaoonline.net/lote/detalhe/122336", "805")</f>
      </c>
      <c r="B148" s="4" t="s">
        <f>=HYPERLINK("https://leilaoonline.net/lote/detalhe/122336", " 30 GARRAFAS DE CACHAÇA SABOR PEQUI - 700ml CADA GARRAFA")</f>
      </c>
      <c r="C148" s="4" t="inlineStr">
        <is>
          <t>Não vendido</t>
        </is>
      </c>
      <c r="D148" s="4" t="inlineStr">
        <is>
          <t>0</t>
        </is>
      </c>
      <c r="E148" s="5" t="inlineStr">
        <is>
          <t>250,00</t>
        </is>
      </c>
      <c r="F148"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2026-10-17T00:45:22.00Z</dcterms:created>
  <dc:creator>Tellks Tecnologia</dc:creator>
  <cp:revision>0</cp:revision>
</cp:coreProperties>
</file>