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793D - 19 CAMINHÕES - MÁQ. PESADAS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=HYPERLINK("https://leilaoonline.net/lote/detalhe/118130", "098")</f>
      </c>
      <c r="B11" s="4" t="s">
        <f>=HYPERLINK("https://leilaoonline.net/lote/detalhe/118130", "SLS-EQ-005-2022- ESCAVADEIRA CATERPILLAR 330D, ANO 2007, LOC. SÃO LUIZ/ MA 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168.000,00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=HYPERLINK("https://leilaoonline.net/lote/detalhe/116639", "099")</f>
      </c>
      <c r="B12" s="4" t="s">
        <f>=HYPERLINK("https://leilaoonline.net/lote/detalhe/116639", "082-081-2022 - Retroescavadeira Caterpillar 416E, 2012 - LOCALIZAÇÃO: Vitória/ES")</f>
      </c>
      <c r="C12" s="4" t="inlineStr">
        <is>
          <t>Vendido</t>
        </is>
      </c>
      <c r="D12" s="4" t="inlineStr">
        <is>
          <t>99</t>
        </is>
      </c>
      <c r="E12" s="5" t="inlineStr">
        <is>
          <t>164.500,00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=HYPERLINK("https://leilaoonline.net/lote/detalhe/116427", "100")</f>
      </c>
      <c r="B13" s="4" t="s">
        <f>=HYPERLINK("https://leilaoonline.net/lote/detalhe/116427", "082-044-2022 - Ambulância M.BENZ 313 CDI SPRINTER, DIESEL, 2005/2005 - LOCALIZAÇÃO: Vitória/ ES")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=HYPERLINK("https://leilaoonline.net/lote/detalhe/116428", "101")</f>
      </c>
      <c r="B14" s="4" t="s">
        <f>=HYPERLINK("https://leilaoonline.net/lote/detalhe/116428", "082-073-2022 - Caminhão munck MERCEDES BENZ ATEGO 1725, DIESEL, 2011/2011 - LOCALIZAÇÃO: João Neiva/ ES")</f>
      </c>
      <c r="C14" s="4" t="inlineStr">
        <is>
          <t>Não vendido</t>
        </is>
      </c>
      <c r="D14" s="4" t="inlineStr">
        <is>
          <t>125</t>
        </is>
      </c>
      <c r="E14" s="5" t="inlineStr">
        <is>
          <t>189.500,00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=HYPERLINK("https://leilaoonline.net/lote/detalhe/116429", "102")</f>
      </c>
      <c r="B15" s="4" t="s">
        <f>=HYPERLINK("https://leilaoonline.net/lote/detalhe/116429", "082-075-2022 - Caminhão munck MERCEDES BENZ L1620, DIESEL, 2006/2006 - LOCALIZAÇÃO: Vitória/ ES")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=HYPERLINK("https://leilaoonline.net/lote/detalhe/118129", "103")</f>
      </c>
      <c r="B16" s="4" t="s">
        <f>=HYPERLINK("https://leilaoonline.net/lote/detalhe/118129", "SFH-16-PC35-2022 - CARREGADEIRA VOLVO L220F, ANO 2010, LOC. SIMÕES FILHO/BA")</f>
      </c>
      <c r="C16" s="4" t="inlineStr">
        <is>
          <t>Vendido</t>
        </is>
      </c>
      <c r="D16" s="4" t="inlineStr">
        <is>
          <t>59</t>
        </is>
      </c>
      <c r="E16" s="5" t="inlineStr">
        <is>
          <t>102.000,00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=HYPERLINK("https://leilaoonline.net/lote/detalhe/116746", "104")</f>
      </c>
      <c r="B17" s="4" t="s">
        <f>=HYPERLINK("https://leilaoonline.net/lote/detalhe/116746", "082-082-2022- RETROESCAVADEIRA CATERPILLAR 416E, ANO 2012, LOC. VITORIA/ ES")</f>
      </c>
      <c r="C17" s="4" t="inlineStr">
        <is>
          <t>Vendido</t>
        </is>
      </c>
      <c r="D17" s="4" t="inlineStr">
        <is>
          <t>104</t>
        </is>
      </c>
      <c r="E17" s="5" t="inlineStr">
        <is>
          <t>179.000,00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=HYPERLINK("https://leilaoonline.net/lote/detalhe/116747", "105")</f>
      </c>
      <c r="B18" s="4" t="s">
        <f>=HYPERLINK("https://leilaoonline.net/lote/detalhe/116747", "082-084-2022- RETROESCAVADEIRA CATERPILAR 416E, ANO 2011, LOC. VITORIA/ES")</f>
      </c>
      <c r="C18" s="4" t="inlineStr">
        <is>
          <t>Vendido</t>
        </is>
      </c>
      <c r="D18" s="4" t="inlineStr">
        <is>
          <t>103</t>
        </is>
      </c>
      <c r="E18" s="5" t="inlineStr">
        <is>
          <t>168.000,00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=HYPERLINK("https://leilaoonline.net/lote/detalhe/116748", "106")</f>
      </c>
      <c r="B19" s="4" t="s">
        <f>=HYPERLINK("https://leilaoonline.net/lote/detalhe/116748", "082-085-2022 - CAMINHÃO PIPA L1620, ANO 2001/2001, LOC. VITÓRIA /ES")</f>
      </c>
      <c r="C19" s="4" t="inlineStr">
        <is>
          <t>Vendido</t>
        </is>
      </c>
      <c r="D19" s="4" t="inlineStr">
        <is>
          <t>63</t>
        </is>
      </c>
      <c r="E19" s="5" t="inlineStr">
        <is>
          <t>77.000,00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=HYPERLINK("https://leilaoonline.net/lote/detalhe/116749", "107")</f>
      </c>
      <c r="B20" s="4" t="s">
        <f>=HYPERLINK("https://leilaoonline.net/lote/detalhe/116749", "082-086-2022- CAMINHÃO MUNCK 2423K, ANO 2003/2003, LOC. VITÓRIA /ES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123.000,00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=HYPERLINK("https://leilaoonline.net/lote/detalhe/116779", "108")</f>
      </c>
      <c r="B21" s="4" t="s">
        <f>=HYPERLINK("https://leilaoonline.net/lote/detalhe/116779", "CKS-ATI-035-2022 - TRATOR DE PNEU CATERPILLAR 854K, ANO 2011, LOC. CARAJÁS/ PA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230.000,00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=HYPERLINK("https://leilaoonline.net/lote/detalhe/116781", "109")</f>
      </c>
      <c r="B22" s="4" t="s">
        <f>=HYPERLINK("https://leilaoonline.net/lote/detalhe/116781", "CKS-ATI-027-2022 -CARREGADEIRA CATERPILLAR 988H, ANO 2011, LOC. CARAJÁS/ PA ")</f>
      </c>
      <c r="C22" s="4" t="inlineStr">
        <is>
          <t>Vendido</t>
        </is>
      </c>
      <c r="D22" s="4" t="inlineStr">
        <is>
          <t>40</t>
        </is>
      </c>
      <c r="E22" s="5" t="inlineStr">
        <is>
          <t>950.000,00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=HYPERLINK("https://leilaoonline.net/lote/detalhe/116745", "110")</f>
      </c>
      <c r="B23" s="4" t="s">
        <f>=HYPERLINK("https://leilaoonline.net/lote/detalhe/116745", "CKS-ATI-036-2022- EMPILHADEIRA CLARK MEP7T, ANO 2007, LOC. CARAJÁS/ PA")</f>
      </c>
      <c r="C23" s="4" t="inlineStr">
        <is>
          <t>Vendido</t>
        </is>
      </c>
      <c r="D23" s="4" t="inlineStr">
        <is>
          <t>40</t>
        </is>
      </c>
      <c r="E23" s="5" t="inlineStr">
        <is>
          <t>61.500,00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=HYPERLINK("https://leilaoonline.net/lote/detalhe/116790", "111")</f>
      </c>
      <c r="B24" s="4" t="s">
        <f>=HYPERLINK("https://leilaoonline.net/lote/detalhe/116790", "CKS-ATI-022-2022- EMPILHADEIRA  HYSTER H360HD, ANO 2011, LOC. CARAJÁS/ PA ")</f>
      </c>
      <c r="C24" s="4" t="inlineStr">
        <is>
          <t>Vendido</t>
        </is>
      </c>
      <c r="D24" s="4" t="inlineStr">
        <is>
          <t>71</t>
        </is>
      </c>
      <c r="E24" s="5" t="inlineStr">
        <is>
          <t>307.000,00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=HYPERLINK("https://leilaoonline.net/lote/detalhe/116792", "112")</f>
      </c>
      <c r="B25" s="4" t="s">
        <f>=HYPERLINK("https://leilaoonline.net/lote/detalhe/116792", "CKS-ATI-021-2022 - RETROESCAVADEIRA CATERPILLAR 336D, ANO 2012, LOC. CARAJAS/ PA 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207.000,00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=HYPERLINK("https://leilaoonline.net/lote/detalhe/116796", "113")</f>
      </c>
      <c r="B26" s="4" t="s">
        <f>=HYPERLINK("https://leilaoonline.net/lote/detalhe/116796", "CKS-ATI-014-2022 - PERFURATRIZ ATLAS COPCO PFDML, ANO 2006, LOC. CARAJÁS/PA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=HYPERLINK("https://leilaoonline.net/lote/detalhe/116798", "114")</f>
      </c>
      <c r="B27" s="4" t="s">
        <f>=HYPERLINK("https://leilaoonline.net/lote/detalhe/116798", "082-105-2022 - CAMINHÃO GUINDAUTO ATEGO 1725, ANO 2011/2012, LOC. VITÓRIA")</f>
      </c>
      <c r="C27" s="4" t="inlineStr">
        <is>
          <t>Vendido</t>
        </is>
      </c>
      <c r="D27" s="4" t="inlineStr">
        <is>
          <t>112</t>
        </is>
      </c>
      <c r="E27" s="5" t="inlineStr">
        <is>
          <t>221.500,00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=HYPERLINK("https://leilaoonline.net/lote/detalhe/117889", "115")</f>
      </c>
      <c r="B28" s="4" t="s">
        <f>=HYPERLINK("https://leilaoonline.net/lote/detalhe/117889", "082-106-2022 - CAMINHÃO M.BENZ ATEGO 2426, ANO 2013/2013, LOC. JOÃO NEIVA/ES")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201.500,00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=HYPERLINK("https://leilaoonline.net/lote/detalhe/117890", "116")</f>
      </c>
      <c r="B29" s="4" t="s">
        <f>=HYPERLINK("https://leilaoonline.net/lote/detalhe/117890", "082-107-2022 - CAMINHÃO M. BENZ ATEGO 2426, ANO 2016/2016, LOC. JOÃO NEIVA/ES ")</f>
      </c>
      <c r="C29" s="4" t="inlineStr">
        <is>
          <t>Vendido</t>
        </is>
      </c>
      <c r="D29" s="4" t="inlineStr">
        <is>
          <t>137</t>
        </is>
      </c>
      <c r="E29" s="5" t="inlineStr">
        <is>
          <t>403.000,00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=HYPERLINK("https://leilaoonline.net/lote/detalhe/117895", "117")</f>
      </c>
      <c r="B30" s="4" t="s">
        <f>=HYPERLINK("https://leilaoonline.net/lote/detalhe/117895", "082-108-2022 - CAMINHÃO M. BENZ L1418 EL, ANO 2003/2003, LOC. CARIACICA/ES")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132.000,00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=HYPERLINK("https://leilaoonline.net/lote/detalhe/117911", "118")</f>
      </c>
      <c r="B31" s="4" t="s">
        <f>=HYPERLINK("https://leilaoonline.net/lote/detalhe/117911", "082-109-2022- CAMINHÃO M.BENZ 710 , ANO 2004/2004, LOC. COLATINA/ES")</f>
      </c>
      <c r="C31" s="4" t="inlineStr">
        <is>
          <t>Vendido</t>
        </is>
      </c>
      <c r="D31" s="4" t="inlineStr">
        <is>
          <t>26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=HYPERLINK("https://leilaoonline.net/lote/detalhe/116786", "119")</f>
      </c>
      <c r="B32" s="4" t="s">
        <f>=HYPERLINK("https://leilaoonline.net/lote/detalhe/116786", "CKS-ATI-025-2022- 02 BOMBAS , VEJA DESCRITIVO , LOC. PARAUPEBAS/PA ")</f>
      </c>
      <c r="C32" s="4" t="inlineStr">
        <is>
          <t>Não vendido</t>
        </is>
      </c>
      <c r="D32" s="4" t="inlineStr">
        <is>
          <t>90</t>
        </is>
      </c>
      <c r="E32" s="5" t="inlineStr">
        <is>
          <t>54.500,00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=HYPERLINK("https://leilaoonline.net/lote/detalhe/116430", "120")</f>
      </c>
      <c r="B33" s="4" t="s">
        <f>=HYPERLINK("https://leilaoonline.net/lote/detalhe/116430", "082-077-2022 - Varredeira KARCHER KMR 1700 D, 2010 - LOCALIZAÇÃO: Vitória/ 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=HYPERLINK("https://leilaoonline.net/lote/detalhe/116778", "121")</f>
      </c>
      <c r="B34" s="4" t="s">
        <f>=HYPERLINK("https://leilaoonline.net/lote/detalhe/116778", "082-087-2022 - Caminhão pipa MERCEDES BENZ ATEGO 1725; ANO 2011/2011 - LOC. VITORIA/ES")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=HYPERLINK("https://leilaoonline.net/lote/detalhe/116780", "122")</f>
      </c>
      <c r="B35" s="4" t="s">
        <f>=HYPERLINK("https://leilaoonline.net/lote/detalhe/116780", "082-088-2022 - Caminhão ford CARGO 1621, ano 2000/2000 - loc. Vitoria/ES")</f>
      </c>
      <c r="C35" s="4" t="inlineStr">
        <is>
          <t>Vendido</t>
        </is>
      </c>
      <c r="D35" s="4" t="inlineStr">
        <is>
          <t>92</t>
        </is>
      </c>
      <c r="E35" s="5" t="inlineStr">
        <is>
          <t>108.500,00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=HYPERLINK("https://leilaoonline.net/lote/detalhe/116784", "123")</f>
      </c>
      <c r="B36" s="4" t="s">
        <f>=HYPERLINK("https://leilaoonline.net/lote/detalhe/116784", "082-091-2022 - Caminhão MERCEDES BENZ  710 ano 2003/2003 - loc: Cariacica/ES")</f>
      </c>
      <c r="C36" s="4" t="inlineStr">
        <is>
          <t>Vendido</t>
        </is>
      </c>
      <c r="D36" s="4" t="inlineStr">
        <is>
          <t>21</t>
        </is>
      </c>
      <c r="E36" s="5" t="inlineStr">
        <is>
          <t>66.500,00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=HYPERLINK("https://leilaoonline.net/lote/detalhe/116785", "124")</f>
      </c>
      <c r="B37" s="4" t="s">
        <f>=HYPERLINK("https://leilaoonline.net/lote/detalhe/116785", "082-092-2022 - Caminhão MERCEDES BENZ L1620; ano 2005/2005 - loc. Vitória/ES")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=HYPERLINK("https://leilaoonline.net/lote/detalhe/116787", "125")</f>
      </c>
      <c r="B38" s="4" t="s">
        <f>=HYPERLINK("https://leilaoonline.net/lote/detalhe/116787", "082-093-2022 - Caminhão guindauto MERCEDES BENZ 710, ano 2001/2001 - loc Vitória/ES")</f>
      </c>
      <c r="C38" s="4" t="inlineStr">
        <is>
          <t>Vendido</t>
        </is>
      </c>
      <c r="D38" s="4" t="inlineStr">
        <is>
          <t>44</t>
        </is>
      </c>
      <c r="E38" s="5" t="inlineStr">
        <is>
          <t>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=HYPERLINK("https://leilaoonline.net/lote/detalhe/116788", "126")</f>
      </c>
      <c r="B39" s="4" t="s">
        <f>=HYPERLINK("https://leilaoonline.net/lote/detalhe/116788", "082-094-2022 - Retrocarregadeira CATERPILLAR 416 E, ano: 2011/2011 - loc. Vitória/ES ")</f>
      </c>
      <c r="C39" s="4" t="inlineStr">
        <is>
          <t>Não vendido</t>
        </is>
      </c>
      <c r="D39" s="4" t="inlineStr">
        <is>
          <t>100</t>
        </is>
      </c>
      <c r="E39" s="5" t="inlineStr">
        <is>
          <t>165.000,00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=HYPERLINK("https://leilaoonline.net/lote/detalhe/116789", "127")</f>
      </c>
      <c r="B40" s="4" t="s">
        <f>=HYPERLINK("https://leilaoonline.net/lote/detalhe/116789", "082-095-2022 - Escavadeira CATERPILLAR 305D, ano 2011/2011 - loc. Vitória/ES")</f>
      </c>
      <c r="C40" s="4" t="inlineStr">
        <is>
          <t>Vendido</t>
        </is>
      </c>
      <c r="D40" s="4" t="inlineStr">
        <is>
          <t>96</t>
        </is>
      </c>
      <c r="E40" s="5" t="inlineStr">
        <is>
          <t>135.000,00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=HYPERLINK("https://leilaoonline.net/lote/detalhe/116791", "128")</f>
      </c>
      <c r="B41" s="4" t="s">
        <f>=HYPERLINK("https://leilaoonline.net/lote/detalhe/116791", "082-096-2022 - Escavadeira CATERPILLAR CAT 312 DL, ano 2009/2009 - loc. Vitória/ES")</f>
      </c>
      <c r="C41" s="4" t="inlineStr">
        <is>
          <t>Não vendido</t>
        </is>
      </c>
      <c r="D41" s="4" t="inlineStr">
        <is>
          <t>169</t>
        </is>
      </c>
      <c r="E41" s="5" t="inlineStr">
        <is>
          <t>237.500,00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=HYPERLINK("https://leilaoonline.net/lote/detalhe/116793", "129")</f>
      </c>
      <c r="B42" s="4" t="s">
        <f>=HYPERLINK("https://leilaoonline.net/lote/detalhe/116793", "082-097-2022 - Pá Carregadeira VOLVO L120F, ano 2010/2010 - loc. Vitória/ES")</f>
      </c>
      <c r="C42" s="4" t="inlineStr">
        <is>
          <t>Vendido</t>
        </is>
      </c>
      <c r="D42" s="4" t="inlineStr">
        <is>
          <t>80</t>
        </is>
      </c>
      <c r="E42" s="5" t="inlineStr">
        <is>
          <t>146.000,00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=HYPERLINK("https://leilaoonline.net/lote/detalhe/116794", "130")</f>
      </c>
      <c r="B43" s="4" t="s">
        <f>=HYPERLINK("https://leilaoonline.net/lote/detalhe/116794", "082-099-2022 - Empilhadeira CLARK CMP25L, ano 1999/1999 - loc. Vitória/ES")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=HYPERLINK("https://leilaoonline.net/lote/detalhe/116795", "131")</f>
      </c>
      <c r="B44" s="4" t="s">
        <f>=HYPERLINK("https://leilaoonline.net/lote/detalhe/116795", "082-102-2022 - Empilhadeira CLARK CMP40, ano 2010/2010 - loc. Vitória/ES")</f>
      </c>
      <c r="C44" s="4" t="inlineStr">
        <is>
          <t>Vendido</t>
        </is>
      </c>
      <c r="D44" s="4" t="inlineStr">
        <is>
          <t>45</t>
        </is>
      </c>
      <c r="E44" s="5" t="inlineStr">
        <is>
          <t>86.000,00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=HYPERLINK("https://leilaoonline.net/lote/detalhe/116797", "132")</f>
      </c>
      <c r="B45" s="4" t="s">
        <f>=HYPERLINK("https://leilaoonline.net/lote/detalhe/116797", "082-103-2022 - Caminhão carroceria MERCEDES BENZ ATEGO 1725 - loc. Vitória/ES")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99.000,00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=HYPERLINK("https://leilaoonline.net/lote/detalhe/116799", "133")</f>
      </c>
      <c r="B46" s="4" t="s">
        <f>=HYPERLINK("https://leilaoonline.net/lote/detalhe/116799", "082-104-2022 - Caminhão MERCEDES BENZ ATEGO 2425, ano 2011/2012. - loc. Vitória/ES")</f>
      </c>
      <c r="C46" s="4" t="inlineStr">
        <is>
          <t>Vendido</t>
        </is>
      </c>
      <c r="D46" s="4" t="inlineStr">
        <is>
          <t>96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=HYPERLINK("https://leilaoonline.net/lote/detalhe/117960", "135")</f>
      </c>
      <c r="B47" s="4" t="s">
        <f>=HYPERLINK("https://leilaoonline.net/lote/detalhe/117960", "082-111-2022- CAMINHÃO M. BENZ L1418 EL, ANO 2003/2003, LOC. COLATINA/ES")</f>
      </c>
      <c r="C47" s="4" t="inlineStr">
        <is>
          <t>Vendido</t>
        </is>
      </c>
      <c r="D47" s="4" t="inlineStr">
        <is>
          <t>72</t>
        </is>
      </c>
      <c r="E47" s="5" t="inlineStr">
        <is>
          <t>144.000,00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=HYPERLINK("https://leilaoonline.net/lote/detalhe/118014", "136")</f>
      </c>
      <c r="B48" s="4" t="s">
        <f>=HYPERLINK("https://leilaoonline.net/lote/detalhe/118014", "CKS-ATI-037-2022, EMPILHADEIRA CARGA YALE 11T, ANO 2009, LOC. CARAJÁS/ PA ")</f>
      </c>
      <c r="C48" s="4" t="inlineStr">
        <is>
          <t>Não vendido</t>
        </is>
      </c>
      <c r="D48" s="4" t="inlineStr">
        <is>
          <t>72</t>
        </is>
      </c>
      <c r="E48" s="5" t="inlineStr">
        <is>
          <t>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=HYPERLINK("https://leilaoonline.net/lote/detalhe/118024", "137")</f>
      </c>
      <c r="B49" s="4" t="s">
        <f>=HYPERLINK("https://leilaoonline.net/lote/detalhe/118024", "CKS-ATI-038-2022- TRATOR DE PNEU 854K, ANO 2010, LOC.  CARAJÁS /PA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=HYPERLINK("https://leilaoonline.net/lote/detalhe/118099", "142")</f>
      </c>
      <c r="B50" s="4" t="s">
        <f>=HYPERLINK("https://leilaoonline.net/lote/detalhe/118099", "CKS-ATI-044-2022, CAMINHÃO FORA DE ESTRADA CATERPILLAR CAT 793 D, ANO 2006,  LOC. CARAJÁS/ PA")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900.000,00</t>
        </is>
      </c>
      <c r="F50" s="4" t="inlineStr">
        <is>
          <t>50000.00</t>
        </is>
      </c>
    </row>
    <row collapsed="false" customFormat="false" customHeight="false" hidden="false" ht="12.1" outlineLevel="0" r="51">
      <c r="A51" s="5" t="s">
        <f>=HYPERLINK("https://leilaoonline.net/lote/detalhe/118104", "143")</f>
      </c>
      <c r="B51" s="4" t="s">
        <f>=HYPERLINK("https://leilaoonline.net/lote/detalhe/118104", "CKS-ATI-045-2022- CAMINHÃO FORA DE ESTRADA CATERPILLAR CAT 793 D, ANO 2009, LOC. CARAJÁS/ 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530.000,00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=HYPERLINK("https://leilaoonline.net/lote/detalhe/118105", "144")</f>
      </c>
      <c r="B52" s="4" t="s">
        <f>=HYPERLINK("https://leilaoonline.net/lote/detalhe/118105", "CKS-ATI-048-2022 -EMPILHADEIRA HYUNDAI, 160D-7, ANO 2012, LOC. CARAJÁS /PA")</f>
      </c>
      <c r="C52" s="4" t="inlineStr">
        <is>
          <t>Vendido</t>
        </is>
      </c>
      <c r="D52" s="4" t="inlineStr">
        <is>
          <t>55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=HYPERLINK("https://leilaoonline.net/lote/detalhe/118117", "145")</f>
      </c>
      <c r="B53" s="4" t="s">
        <f>=HYPERLINK("https://leilaoonline.net/lote/detalhe/118117", "ITA-001-2022 -GUINDASTE ARGOS AGI 40.5, ANO 2010, LOC. ITABIRA/MG")</f>
      </c>
      <c r="C53" s="4" t="inlineStr">
        <is>
          <t>Vendido</t>
        </is>
      </c>
      <c r="D53" s="4" t="inlineStr">
        <is>
          <t>118</t>
        </is>
      </c>
      <c r="E53" s="5" t="inlineStr">
        <is>
          <t>94.000,00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=HYPERLINK("https://leilaoonline.net/lote/detalhe/118121", "146")</f>
      </c>
      <c r="B54" s="4" t="s">
        <f>=HYPERLINK("https://leilaoonline.net/lote/detalhe/118121", "MRB-EQ-002-2022- TORRE DE ILUMINAÇÃO, VIPART RPLT-600C, ANO 2012, LOC. MARABÁ/PA")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=HYPERLINK("https://leilaoonline.net/lote/detalhe/118126", "147")</f>
      </c>
      <c r="B55" s="4" t="s">
        <f>=HYPERLINK("https://leilaoonline.net/lote/detalhe/118126", "PIC-323-2022, AMBULANCIA M.BENZ SPRINTER 313, ANO 2011, LOC. ITABIRITO")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60.500,00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=HYPERLINK("https://leilaoonline.net/lote/detalhe/116809", "150")</f>
      </c>
      <c r="B56" s="4" t="s">
        <f>=HYPERLINK("https://leilaoonline.net/lote/detalhe/116809", "CKS-ATI-003-2022- 04 TORRES DE ILUMNINAÇÃO, VEJA DESCRITIVO - LOC.  PARAUAPEBAS - PARÁ")</f>
      </c>
      <c r="C56" s="4" t="inlineStr">
        <is>
          <t>Vendido</t>
        </is>
      </c>
      <c r="D56" s="4" t="inlineStr">
        <is>
          <t>2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=HYPERLINK("https://leilaoonline.net/lote/detalhe/116776", "525")</f>
      </c>
      <c r="B57" s="4" t="s">
        <f>=HYPERLINK("https://leilaoonline.net/lote/detalhe/116776", "082-045-2022 - Fresadora MANROD MR210C, 2018 -  LOCALIZAÇÃO: Vitória/ ES")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=HYPERLINK("https://leilaoonline.net/lote/detalhe/116777", "526")</f>
      </c>
      <c r="B58" s="4" t="s">
        <f>=HYPERLINK("https://leilaoonline.net/lote/detalhe/116777", "082-049-2022 - APROX. 2803 RELE, PORCA, MOTOR E OUTROS - VEJA DESCRITIVO DE ITENS - LOCALIZAÇÃO: Vitória / ES")</f>
      </c>
      <c r="C58" s="4" t="inlineStr">
        <is>
          <t>Vendido</t>
        </is>
      </c>
      <c r="D58" s="4" t="inlineStr">
        <is>
          <t>65</t>
        </is>
      </c>
      <c r="E58" s="5" t="inlineStr">
        <is>
          <t>24.750,00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=HYPERLINK("https://leilaoonline.net/lote/detalhe/116801", "527")</f>
      </c>
      <c r="B59" s="4" t="s">
        <f>=HYPERLINK("https://leilaoonline.net/lote/detalhe/116801", "082-050-2022- 104 ITENS, CARANGUEIJO, DESCARGA , SUPORTE COMP.  E OUTROS - VEJA DESCRITIVO DE ITENS, LOC. Vitória / ES")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=HYPERLINK("https://leilaoonline.net/lote/detalhe/116802", "528")</f>
      </c>
      <c r="B60" s="4" t="s">
        <f>=HYPERLINK("https://leilaoonline.net/lote/detalhe/116802", "082-053-2022 - 551 ITENS, CABOS, ROLAMENTOS, ADAPTADOR E OUTRAS - VEJA  DESCRITIVO DE ITENS - LOC. Vitória / ES")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5.650,00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=HYPERLINK("https://leilaoonline.net/lote/detalhe/116803", "529")</f>
      </c>
      <c r="B61" s="4" t="s">
        <f>=HYPERLINK("https://leilaoonline.net/lote/detalhe/116803", "082-056-2022 - 17 ITENS, TAMPA COMPONENTE, MOTOR CORRENTE, ATUADOR E OUTROS - VEJA DESCRITIVO DE ITENS - LOC. Vitória / ES")</f>
      </c>
      <c r="C61" s="4" t="inlineStr">
        <is>
          <t>Vendido</t>
        </is>
      </c>
      <c r="D61" s="4" t="inlineStr">
        <is>
          <t>52</t>
        </is>
      </c>
      <c r="E61" s="5" t="inlineStr">
        <is>
          <t>12.950,00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=HYPERLINK("https://leilaoonline.net/lote/detalhe/116804", "530")</f>
      </c>
      <c r="B62" s="4" t="s">
        <f>=HYPERLINK("https://leilaoonline.net/lote/detalhe/116804", "082-058-2022 - 6.389 ITENS, MOTOR, ESCOVA CARVÃO, VALVULAS E OUTROS - VEJA DESCRITIVO DE ITENS - LOC. Vitória / ES")</f>
      </c>
      <c r="C62" s="4" t="inlineStr">
        <is>
          <t>Vendido</t>
        </is>
      </c>
      <c r="D62" s="4" t="inlineStr">
        <is>
          <t>62</t>
        </is>
      </c>
      <c r="E62" s="5" t="inlineStr">
        <is>
          <t>16.600,00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=HYPERLINK("https://leilaoonline.net/lote/detalhe/116806", "532")</f>
      </c>
      <c r="B63" s="4" t="s">
        <f>=HYPERLINK("https://leilaoonline.net/lote/detalhe/116806", "082-100-2022 - APROX. 2100 ITENS, CALÇADOS DE SEGURANÇA , LOC. Vitória / ES")</f>
      </c>
      <c r="C63" s="4" t="inlineStr">
        <is>
          <t>Não vendido</t>
        </is>
      </c>
      <c r="D63" s="4" t="inlineStr">
        <is>
          <t>78</t>
        </is>
      </c>
      <c r="E63" s="5" t="inlineStr">
        <is>
          <t>21.750,00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=HYPERLINK("https://leilaoonline.net/lote/detalhe/116807", "533")</f>
      </c>
      <c r="B64" s="4" t="s">
        <f>=HYPERLINK("https://leilaoonline.net/lote/detalhe/116807", "ACA-EQ-001-2022- 023 -GERADORES DIVERSOS, VEJA DESCRITIVO DE ITENS - LOC. Açailândia - MA")</f>
      </c>
      <c r="C64" s="4" t="inlineStr">
        <is>
          <t>Não vendido</t>
        </is>
      </c>
      <c r="D64" s="4" t="inlineStr">
        <is>
          <t>93</t>
        </is>
      </c>
      <c r="E64" s="5" t="inlineStr">
        <is>
          <t>86.900,00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=HYPERLINK("https://leilaoonline.net/lote/detalhe/116808", "534")</f>
      </c>
      <c r="B65" s="4" t="s">
        <f>=HYPERLINK("https://leilaoonline.net/lote/detalhe/116808", "CD-254-2022- 83 ITENS, PINO COMPONENTE, ROTOR, MANCAL E OUTROS - VEJA DESCRITIVO DE ITENS - LOC. Barão de Cocais/Minas Gerais")</f>
      </c>
      <c r="C65" s="4" t="inlineStr">
        <is>
          <t>Vendido</t>
        </is>
      </c>
      <c r="D65" s="4" t="inlineStr">
        <is>
          <t>82</t>
        </is>
      </c>
      <c r="E65" s="5" t="inlineStr">
        <is>
          <t>24.250,00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=HYPERLINK("https://leilaoonline.net/lote/detalhe/116810", "535")</f>
      </c>
      <c r="B66" s="4" t="s">
        <f>=HYPERLINK("https://leilaoonline.net/lote/detalhe/116810", "VIG-038-2022 - 13 itens: 1 ESTRIBO 1535052 SCANIA, 1 MANOPLA 1486799 SCANIA, 8 ARRUELA 1524359 SCANIA E OUTROS, VEJA DESCRITIVO DE ITENS. - LOC: CONGONHAS/MG")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=HYPERLINK("https://leilaoonline.net/lote/detalhe/116812", "536")</f>
      </c>
      <c r="B67" s="4" t="s">
        <f>=HYPERLINK("https://leilaoonline.net/lote/detalhe/116812", "VIG-037-2022 - 259 ITENS: 13 LONAS 2029459 SCANIA, 1 ESPELHO 1912465 SCANIA E OUTROS, VEJA DESCRITIVO DE ITENS.- LOC: CONGONHAS/MG")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=HYPERLINK("https://leilaoonline.net/lote/detalhe/116811", "537")</f>
      </c>
      <c r="B68" s="4" t="s">
        <f>=HYPERLINK("https://leilaoonline.net/lote/detalhe/116811", "CKS-ATI-012-2022 - 04 ITENS, FREEZER VERTICAL, GELADEIRA INDUSTRIAL - VEJA DESCRITIVO - LOC. PARAUAPEBAS - PARÁ")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=HYPERLINK("https://leilaoonline.net/lote/detalhe/116815", "538")</f>
      </c>
      <c r="B69" s="4" t="s">
        <f>=HYPERLINK("https://leilaoonline.net/lote/detalhe/116815", "VIG-036-2022 - 635 ITENS - 13 CORRENT 541400052 SCANIA, 2 FILTRO 1411129 SCANIA E OUTROS, VEJA DESCRITIVO DE ITENS. - LOC: CONGONHAS/MG")</f>
      </c>
      <c r="C69" s="4" t="inlineStr">
        <is>
          <t>Vendido</t>
        </is>
      </c>
      <c r="D69" s="4" t="inlineStr">
        <is>
          <t>11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=HYPERLINK("https://leilaoonline.net/lote/detalhe/116814", "539")</f>
      </c>
      <c r="B70" s="4" t="s">
        <f>=HYPERLINK("https://leilaoonline.net/lote/detalhe/116814", "CKS-ATI-030-2022- 16 ITENS, MEGOMETRO ELETRONICO, ALICATE HIDRAULICO C ACIONAMENTO E OUTROS - VEJA DESCRITIVO DE ITENS - LOC. PARAUAPEBAS - PARÁ")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=HYPERLINK("https://leilaoonline.net/lote/detalhe/116818", "540")</f>
      </c>
      <c r="B71" s="4" t="s">
        <f>=HYPERLINK("https://leilaoonline.net/lote/detalhe/116818", "SLS-MRO-003-2022 - 19 ITENS - 1 MOLA C 200L 30VD, 1 RESISTOR 4OHMS 9KW, E OUTROS, VEJA DESCRITIVO  DE ITENS. - LOC. São Luís - MA")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=HYPERLINK("https://leilaoonline.net/lote/detalhe/116817", "541")</f>
      </c>
      <c r="B72" s="4" t="s">
        <f>=HYPERLINK("https://leilaoonline.net/lote/detalhe/116817", "CKS-ATI-031-2022 - 02 ITENS, LAVADORA DE LOUÇAS HOBART COM AQUECEDOR ELETRICO, LOC. PARAUAPEBAS - PARÁ")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=HYPERLINK("https://leilaoonline.net/lote/detalhe/116819", "542")</f>
      </c>
      <c r="B73" s="4" t="s">
        <f>=HYPERLINK("https://leilaoonline.net/lote/detalhe/116819", "CKS-ATI-032-2022 - 01 ITEM, MOEGA DO SILO, LOC. PARAUAPEBAS - PARÁ")</f>
      </c>
      <c r="C73" s="4" t="inlineStr">
        <is>
          <t>Não vendido</t>
        </is>
      </c>
      <c r="D73" s="4" t="inlineStr">
        <is>
          <t>45</t>
        </is>
      </c>
      <c r="E73" s="5" t="inlineStr">
        <is>
          <t>9.950,00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=HYPERLINK("https://leilaoonline.net/lote/detalhe/116820", "543")</f>
      </c>
      <c r="B74" s="4" t="s">
        <f>=HYPERLINK("https://leilaoonline.net/lote/detalhe/116820", "SLS-EQ-003-2022 - TELEFONE CELULAR IPHONE 6 S – CINZA ESPACIAL 32GB. - LOC: São Luís - MA")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=HYPERLINK("https://leilaoonline.net/lote/detalhe/116821", "544")</f>
      </c>
      <c r="B75" s="4" t="s">
        <f>=HYPERLINK("https://leilaoonline.net/lote/detalhe/116821", "CKS-MRO-013-2022 - 03 ITENS, DIFERENCIAL COMPONEN;1378858 CATERPILLAR, VEJA DESCRITIVO - LOC. Carajás - PA")</f>
      </c>
      <c r="C75" s="4" t="inlineStr">
        <is>
          <t>Não vendido</t>
        </is>
      </c>
      <c r="D75" s="4" t="inlineStr">
        <is>
          <t>130</t>
        </is>
      </c>
      <c r="E75" s="5" t="inlineStr">
        <is>
          <t>82.700,00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=HYPERLINK("https://leilaoonline.net/lote/detalhe/116822", "545")</f>
      </c>
      <c r="B76" s="4" t="s">
        <f>=HYPERLINK("https://leilaoonline.net/lote/detalhe/116822", "SFH-005-2022 - 1 GAIOLA FILTRO MANGA; MATERIAL: ACO CARBONO; 1 GAIOLA 7.01E+11 RENNER TEXTIL. - LOC: Simões Filho / Bahia")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=HYPERLINK("https://leilaoonline.net/lote/detalhe/117117", "546")</f>
      </c>
      <c r="B77" s="4" t="s">
        <f>=HYPERLINK("https://leilaoonline.net/lote/detalhe/117117", "CKS-MRO-015-2022 - 26 ITENS, VEDAÇÃO - VEJA DESCRITIVO - LOC.Carajás - PA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=HYPERLINK("https://leilaoonline.net/lote/detalhe/117031", "547")</f>
      </c>
      <c r="B78" s="4" t="s">
        <f>=HYPERLINK("https://leilaoonline.net/lote/detalhe/117031", "SFH-004-2022 - 17 PEÇAS - BLOCO CARBONO; TIPO: SEMI GRAFITICO; BASE: ANTRACITO/PICHE ALCATRAO; ADICAO GRAFITE: 30 A 40PCT; COMPRIMENTO: 450MM; LARGURA: 430MM; ALTURA: 200MM - FABRICANTE: CARBON VIX - LOC. Simões Filho / Bahia")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=HYPERLINK("https://leilaoonline.net/lote/detalhe/117308", "548")</f>
      </c>
      <c r="B79" s="4" t="s">
        <f>=HYPERLINK("https://leilaoonline.net/lote/detalhe/117308", "CKS-MRO-016-2022 - 69 ITENS, REGULADOR PRESSAO 3000PSI MANUAL- LOC. Carajás - PA")</f>
      </c>
      <c r="C79" s="4" t="inlineStr">
        <is>
          <t>Vendido</t>
        </is>
      </c>
      <c r="D79" s="4" t="inlineStr">
        <is>
          <t>25</t>
        </is>
      </c>
      <c r="E79" s="5" t="inlineStr">
        <is>
          <t>3.350,00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=HYPERLINK("https://leilaoonline.net/lote/detalhe/117309", "549")</f>
      </c>
      <c r="B80" s="4" t="s">
        <f>=HYPERLINK("https://leilaoonline.net/lote/detalhe/117309", "SFH-003-2022 - 5.097 ITENS - ELEM FILTRO;PPS;150 1/DM2/MIN, ELEM FILTRO;POLYESTER;250 L/DM2/MIN E OUTROS, VEJA DESCRITIVO DE IETENS. - LOC: SIMÕES FILHO/BA")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=HYPERLINK("https://leilaoonline.net/lote/detalhe/117310", "550")</f>
      </c>
      <c r="B81" s="4" t="s">
        <f>=HYPERLINK("https://leilaoonline.net/lote/detalhe/117310", "CKS-MRO-017-2022- 411 ITENS, TELA PEN NAO MET 120MM 1200T/H, LOC. Carajás - PA")</f>
      </c>
      <c r="C81" s="4" t="inlineStr">
        <is>
          <t>Vendido</t>
        </is>
      </c>
      <c r="D81" s="4" t="inlineStr">
        <is>
          <t>60</t>
        </is>
      </c>
      <c r="E81" s="5" t="inlineStr">
        <is>
          <t>11.950,00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=HYPERLINK("https://leilaoonline.net/lote/detalhe/117311", "551")</f>
      </c>
      <c r="B82" s="4" t="s">
        <f>=HYPERLINK("https://leilaoonline.net/lote/detalhe/117311", "SFH-001-2022 - ANEL VED AI A351 CF3 0,375POL, ANEL AR 142.135 DESENHO VALE. - LOC: Simões Filho / Bahia")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2.700,00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=HYPERLINK("https://leilaoonline.net/lote/detalhe/117312", "552")</f>
      </c>
      <c r="B83" s="4" t="s">
        <f>=HYPERLINK("https://leilaoonline.net/lote/detalhe/117312", "CKS-MRO-019-2022 - 51 ITENS, CILINDROS, TELESCOPIO E OUTROS- VEJA DESCRITIVO DE ITENS - LOC. Carajás - PA")</f>
      </c>
      <c r="C83" s="4" t="inlineStr">
        <is>
          <t>Não vendido</t>
        </is>
      </c>
      <c r="D83" s="4" t="inlineStr">
        <is>
          <t>69</t>
        </is>
      </c>
      <c r="E83" s="5" t="inlineStr">
        <is>
          <t>82.250,00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=HYPERLINK("https://leilaoonline.net/lote/detalhe/117313", "553")</f>
      </c>
      <c r="B84" s="4" t="s">
        <f>=HYPERLINK("https://leilaoonline.net/lote/detalhe/117313", "MCR-004-2022 - 232 ITENS- 3 PROTETOR - 38064021 NORDBERG, 3 PROTECAO;BRACO;BRITADOR;METSO/1038067315, E OUTROS VEJA DESCRITIVO DE ITENS. - LOC: Corumbá/MS")</f>
      </c>
      <c r="C84" s="4" t="inlineStr">
        <is>
          <t>Não vendido</t>
        </is>
      </c>
      <c r="D84" s="4" t="inlineStr">
        <is>
          <t>56</t>
        </is>
      </c>
      <c r="E84" s="5" t="inlineStr">
        <is>
          <t>16.200,00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=HYPERLINK("https://leilaoonline.net/lote/detalhe/117314", "554")</f>
      </c>
      <c r="B85" s="4" t="s">
        <f>=HYPERLINK("https://leilaoonline.net/lote/detalhe/117314", "CKS-MRO-024-2022 - 820 ITENS, EIXOS, RETENTOR, ANEIS E OUTROS - VEJA DESCRITIVO DE ITENS - LOC. Carajás - PA")</f>
      </c>
      <c r="C85" s="4" t="inlineStr">
        <is>
          <t>Não vendido</t>
        </is>
      </c>
      <c r="D85" s="4" t="inlineStr">
        <is>
          <t>75</t>
        </is>
      </c>
      <c r="E85" s="5" t="inlineStr">
        <is>
          <t>14.050,00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=HYPERLINK("https://leilaoonline.net/lote/detalhe/117315", "555")</f>
      </c>
      <c r="B86" s="4" t="s">
        <f>=HYPERLINK("https://leilaoonline.net/lote/detalhe/117315", "MCR-003-2022 - 30 ITENS - 2  FEIXE MOLA PN 1547824 SCANIA, 2 CAMISA 59112776000 METSO E OUTROS, VEJA DESCRITIVO DE ITENS. - LOC: Corumbá/MS")</f>
      </c>
      <c r="C86" s="4" t="inlineStr">
        <is>
          <t>Não vendido</t>
        </is>
      </c>
      <c r="D86" s="4" t="inlineStr">
        <is>
          <t>67</t>
        </is>
      </c>
      <c r="E86" s="5" t="inlineStr">
        <is>
          <t>26.000,00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=HYPERLINK("https://leilaoonline.net/lote/detalhe/117316", "556")</f>
      </c>
      <c r="B87" s="4" t="s">
        <f>=HYPERLINK("https://leilaoonline.net/lote/detalhe/117316", "MCR-002-2022 - 3.365 ITENS - 12  PARAF;CAB SEXT;FACO 120RBS, 1  ENGRENAGEM;ACION;CONJUNTO VIBRADOR E OUTROS VEJA DESCRITIVO DE ITENS. - LOC: Corumbá/MS")</f>
      </c>
      <c r="C87" s="4" t="inlineStr">
        <is>
          <t>Vendido</t>
        </is>
      </c>
      <c r="D87" s="4" t="inlineStr">
        <is>
          <t>22</t>
        </is>
      </c>
      <c r="E87" s="5" t="inlineStr">
        <is>
          <t>2.600,00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=HYPERLINK("https://leilaoonline.net/lote/detalhe/117318", "557")</f>
      </c>
      <c r="B88" s="4" t="s">
        <f>=HYPERLINK("https://leilaoonline.net/lote/detalhe/117318", "CKS-MRO-026-2022- 473 ITENS, CORREIA, EIXO, MANGUEIRA E OUTROS - VEJA DESCRITIVO DE ITENS - LOC. Carajás - PA")</f>
      </c>
      <c r="C88" s="4" t="inlineStr">
        <is>
          <t>Vendido</t>
        </is>
      </c>
      <c r="D88" s="4" t="inlineStr">
        <is>
          <t>50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=HYPERLINK("https://leilaoonline.net/lote/detalhe/117319", "558")</f>
      </c>
      <c r="B89" s="4" t="s">
        <f>=HYPERLINK("https://leilaoonline.net/lote/detalhe/117319", "CKS-MRO-029-2022- 316 ITENS, MANGUEIRA, RETENTOR , PLACAS E OUTROS- VEJA DESCRITIVO DE ITENS- LOC. Carajás - PA")</f>
      </c>
      <c r="C89" s="4" t="inlineStr">
        <is>
          <t>Não vendido</t>
        </is>
      </c>
      <c r="D89" s="4" t="inlineStr">
        <is>
          <t>10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=HYPERLINK("https://leilaoonline.net/lote/detalhe/117320", "559")</f>
      </c>
      <c r="B90" s="4" t="s">
        <f>=HYPERLINK("https://leilaoonline.net/lote/detalhe/117320", "CKS-MRO-033-2022 - 82 ITENS, RODA COMPONENTE, BOMBA HIDRAULICA E OUTROS - VEJA DESCRITIVO DE ITENS - LOC. Carajás - PA")</f>
      </c>
      <c r="C90" s="4" t="inlineStr">
        <is>
          <t>Não vendido</t>
        </is>
      </c>
      <c r="D90" s="4" t="inlineStr">
        <is>
          <t>130</t>
        </is>
      </c>
      <c r="E90" s="5" t="inlineStr">
        <is>
          <t>50.500,00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=HYPERLINK("https://leilaoonline.net/lote/detalhe/117321", "560")</f>
      </c>
      <c r="B91" s="4" t="s">
        <f>=HYPERLINK("https://leilaoonline.net/lote/detalhe/117321", "MCR-001-2022 - 345 ITENS - 6 LUVA;ACO;FORJADO;BSP;3/4";150LB;ASTM A53, 89 PORCA;SEXT;7/16";ASTM A307;G A;3/8" E OUTROS, VEJA DESCRITIVO DE ITENS. - LOC: Corumbá/MS")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=HYPERLINK("https://leilaoonline.net/lote/detalhe/117322", "561")</f>
      </c>
      <c r="B92" s="4" t="s">
        <f>=HYPERLINK("https://leilaoonline.net/lote/detalhe/117322", "GOV-003-2022- 780 DISCOS CORTE 355,6MM ALO2 NORTON SAINT GO. - LOC: GOVERNADOR VALADARES/MG")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3.350,00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=HYPERLINK("https://leilaoonline.net/lote/detalhe/117324", "562")</f>
      </c>
      <c r="B93" s="4" t="s">
        <f>=HYPERLINK("https://leilaoonline.net/lote/detalhe/117324", "GOV-002-2022 - 469 ITENS - 2 SWITCH, 10 ANEL RETEN 91-246-060-2000 MATISA E O OUTROS, VEJA DESCRITIVO DE ITENS. - LOC: GOVERNADOR VALADARES/MG")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=HYPERLINK("https://leilaoonline.net/lote/detalhe/117323", "563")</f>
      </c>
      <c r="B94" s="4" t="s">
        <f>=HYPERLINK("https://leilaoonline.net/lote/detalhe/117323", "CKS-MRO-034-2022 - 246 ITENS, UNID. GERADOR, SINALIZADOR, CABOS E OUTROS - VEJA DESCRITIVO DE ITENS - LOC. Carajás - PA")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106.000,00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=HYPERLINK("https://leilaoonline.net/lote/detalhe/117325", "564")</f>
      </c>
      <c r="B95" s="4" t="s">
        <f>=HYPERLINK("https://leilaoonline.net/lote/detalhe/117325", "GOV-001-2022- 309 ITENS, ARRUELA 3B4508 CATERPILLAR, RETENTOR E OUTROS - LOC. GOVERNADOR VALADARES")</f>
      </c>
      <c r="C95" s="4" t="inlineStr">
        <is>
          <t>Não vendido</t>
        </is>
      </c>
      <c r="D95" s="4" t="inlineStr">
        <is>
          <t>47</t>
        </is>
      </c>
      <c r="E95" s="5" t="inlineStr">
        <is>
          <t>9.250,00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=HYPERLINK("https://leilaoonline.net/lote/detalhe/117891", "565")</f>
      </c>
      <c r="B96" s="4" t="s">
        <f>=HYPERLINK("https://leilaoonline.net/lote/detalhe/117891", "082-112-2022 - APROX. 2072 PARES CALÇADO SEG 40, Fabricante MARLUVAS - LOC.: Vitória / ES")</f>
      </c>
      <c r="C96" s="4" t="inlineStr">
        <is>
          <t>Vendido</t>
        </is>
      </c>
      <c r="D96" s="4" t="inlineStr">
        <is>
          <t>63</t>
        </is>
      </c>
      <c r="E96" s="5" t="inlineStr">
        <is>
          <t>8.300,00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=HYPERLINK("https://leilaoonline.net/lote/detalhe/117892", "566")</f>
      </c>
      <c r="B97" s="4" t="s">
        <f>=HYPERLINK("https://leilaoonline.net/lote/detalhe/117892", "082-116-2022 - 2 PEÇAS ACOP FLEX RIGIDO 720000NM, FABRICANTE FALK - LOC: Vitória / ES")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=HYPERLINK("https://leilaoonline.net/lote/detalhe/117893", "567")</f>
      </c>
      <c r="B98" s="4" t="s">
        <f>=HYPERLINK("https://leilaoonline.net/lote/detalhe/117893", "082-117-2022 - 345 METROS DE CORREIA TR 6MM 3MM 1219MM, GOODYEAR, EP 220/3 PATHFINDER, LOC: Vitória / ES")</f>
      </c>
      <c r="C98" s="4" t="inlineStr">
        <is>
          <t>Vendido</t>
        </is>
      </c>
      <c r="D98" s="4" t="inlineStr">
        <is>
          <t>459</t>
        </is>
      </c>
      <c r="E98" s="5" t="inlineStr">
        <is>
          <t>96.700,00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=HYPERLINK("https://leilaoonline.net/lote/detalhe/117894", "568")</f>
      </c>
      <c r="B99" s="4" t="s">
        <f>=HYPERLINK("https://leilaoonline.net/lote/detalhe/117894", "082-119-2022 - 24 PEÇAS CAVALETE 2300X420X548MM, SUPOT, DN400548501-72 EXCETO 16 AO 18, LOC: Vitória / ES")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2.600,00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=HYPERLINK("https://leilaoonline.net/lote/detalhe/117896", "569")</f>
      </c>
      <c r="B100" s="4" t="s">
        <f>=HYPERLINK("https://leilaoonline.net/lote/detalhe/117896", "082-120-2022 - 135 PEÇAS - ROLO TRANSP RET PLAN 8,56MM 2075MM, DESENHO SUPOT, DNP400991403, LOC: Vitória / ES")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=HYPERLINK("https://leilaoonline.net/lote/detalhe/117898", "570")</f>
      </c>
      <c r="B101" s="4" t="s">
        <f>=HYPERLINK("https://leilaoonline.net/lote/detalhe/117898", "082-121-2022 - 20 PEÇAS ROLAMENTO 23244 CC W33 SKF, LOC: Vitória / ES")</f>
      </c>
      <c r="C101" s="4" t="inlineStr">
        <is>
          <t>Vendido</t>
        </is>
      </c>
      <c r="D101" s="4" t="inlineStr">
        <is>
          <t>588</t>
        </is>
      </c>
      <c r="E101" s="5" t="inlineStr">
        <is>
          <t>101.900,00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=HYPERLINK("https://leilaoonline.net/lote/detalhe/117899", "571")</f>
      </c>
      <c r="B102" s="4" t="s">
        <f>=HYPERLINK("https://leilaoonline.net/lote/detalhe/117899", "082-122-2022 - 1 PEÇA EIXO DESENHO-DN013060701 DESENHO VALE, SUPOT, DESENHO-DN013060701, LOC: Vitória / ES")</f>
      </c>
      <c r="C102" s="4" t="inlineStr">
        <is>
          <t>Não vendido</t>
        </is>
      </c>
      <c r="D102" s="4" t="inlineStr">
        <is>
          <t>21</t>
        </is>
      </c>
      <c r="E102" s="5" t="inlineStr">
        <is>
          <t>2.600,00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=HYPERLINK("https://leilaoonline.net/lote/detalhe/117902", "572")</f>
      </c>
      <c r="B103" s="4" t="s">
        <f>=HYPERLINK("https://leilaoonline.net/lote/detalhe/117902", "082-123-2022 - 847 JOGOS - CLIPE GANTREX WELDLOK, 15/ASCE 75P. LOC: Vitória / ES")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=HYPERLINK("https://leilaoonline.net/lote/detalhe/117904", "573")</f>
      </c>
      <c r="B104" s="4" t="s">
        <f>=HYPERLINK("https://leilaoonline.net/lote/detalhe/117904", "CD-001-2022 - 26 ITENS - ROLO TRANSP, LENCOL BORRACHA E OUTROS - VEJA DESCRITIVO DE ITENS - LOC: Barão de Cocais/Minas Gerais")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=HYPERLINK("https://leilaoonline.net/lote/detalhe/117907", "574")</f>
      </c>
      <c r="B105" s="4" t="s">
        <f>=HYPERLINK("https://leilaoonline.net/lote/detalhe/117907", "CKS-ATI-039-2022 - 4 ITENS MODULO GUARITA C/ BANHEIRO TECNOMODULO - LOC: PARAUAPEBAS - PARÁ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=HYPERLINK("https://leilaoonline.net/lote/detalhe/117910", "575")</f>
      </c>
      <c r="B106" s="4" t="s">
        <f>=HYPERLINK("https://leilaoonline.net/lote/detalhe/117910", "GOV-000-2022 - 2 ITENS - Gerador  TOYAMA T 6000 CXE 2 TOYAMA T 6000 CXE, LOC: GOVERNADOR VALADARES/ MG")</f>
      </c>
      <c r="C106" s="4" t="inlineStr">
        <is>
          <t>Não vendido</t>
        </is>
      </c>
      <c r="D106" s="4" t="inlineStr">
        <is>
          <t>15</t>
        </is>
      </c>
      <c r="E106" s="5" t="inlineStr">
        <is>
          <t>1.900,00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=HYPERLINK("https://leilaoonline.net/lote/detalhe/117913", "576")</f>
      </c>
      <c r="B107" s="4" t="s">
        <f>=HYPERLINK("https://leilaoonline.net/lote/detalhe/117913", "GOV-004-2022 - 1 GERADOR TOYAMA T4000 CXE - LOC: GOVERNADOR VALADARES/ MG")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=HYPERLINK("https://leilaoonline.net/lote/detalhe/117915", "577")</f>
      </c>
      <c r="B108" s="4" t="s">
        <f>=HYPERLINK("https://leilaoonline.net/lote/detalhe/117915", "GOV-006-2022 - 1  MOTOBOMBA BF 700 CFE - LOC: GOVERNADOR VALADARES/ MG")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=HYPERLINK("https://leilaoonline.net/lote/detalhe/117917", "578")</f>
      </c>
      <c r="B109" s="4" t="s">
        <f>=HYPERLINK("https://leilaoonline.net/lote/detalhe/117917", "GOV-007-2022 - 1 CAPOTA FECHADA COM MOLDURA ULTILITAR IOS 4X4,FROTA MODELO HILUX, LOC: GOVERNADOR VALADARES/ MG")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=HYPERLINK("https://leilaoonline.net/lote/detalhe/118016", "579")</f>
      </c>
      <c r="B110" s="4" t="s">
        <f>=HYPERLINK("https://leilaoonline.net/lote/detalhe/118016", "GOV-008-2022 - 12 ITENS - CADEIRA, ARMÁRIO, SOFÁ E OUTROS - VEJA DESCRITIVO DE ITENS - GOVERNADOR VALADARES/ MG")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=HYPERLINK("https://leilaoonline.net/lote/detalhe/118020", "580")</f>
      </c>
      <c r="B111" s="4" t="s">
        <f>=HYPERLINK("https://leilaoonline.net/lote/detalhe/118020", "GOV-009-2022 - 1 RADIO DE COMUNICAÇÃO MOTOROLA FIXO PRO5100 E 2 TELEFONES FIXO - LOC: GOVERNADOR VALADARES/ MG")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=HYPERLINK("https://leilaoonline.net/lote/detalhe/118022", "581")</f>
      </c>
      <c r="B112" s="4" t="s">
        <f>=HYPERLINK("https://leilaoonline.net/lote/detalhe/118022", "GOV-010-2022 - APROX. 427 ITENS - JUNTA, ANEL, TAMPA E OUTROS - VEJA DESCRITIVO DE ITENS - LOC: GOVERNADOR VALADARES/ MG")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=HYPERLINK("https://leilaoonline.net/lote/detalhe/118023", "582")</f>
      </c>
      <c r="B113" s="4" t="s">
        <f>=HYPERLINK("https://leilaoonline.net/lote/detalhe/118023", " GOV-011-2022 - APROX. 333 ITENS - ANEL, CORREIA, BOMBA, CABEÇOTE E OUTROS - VEJA DESCRITIVO DE ITENS - LOC: GOVERNADOR VALADARES/ MG")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1.700,00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=HYPERLINK("https://leilaoonline.net/lote/detalhe/118026", "583")</f>
      </c>
      <c r="B114" s="4" t="s">
        <f>=HYPERLINK("https://leilaoonline.net/lote/detalhe/118026", "GOV-012-2022 - APROX. 503 ITENS - BUCHA, MANGUEIRA, ANEL E OUTROS - VEJA DESCRITIVO DE ITENS - LOC: GOVERNADOR VALADARES/ MG")</f>
      </c>
      <c r="C114" s="4" t="inlineStr">
        <is>
          <t>Não vendido</t>
        </is>
      </c>
      <c r="D114" s="4" t="inlineStr">
        <is>
          <t>9</t>
        </is>
      </c>
      <c r="E114" s="5" t="inlineStr">
        <is>
          <t>1.300,00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=HYPERLINK("https://leilaoonline.net/lote/detalhe/118028", "584")</f>
      </c>
      <c r="B115" s="4" t="s">
        <f>=HYPERLINK("https://leilaoonline.net/lote/detalhe/118028", "GOV-013-2022 - APROX. 86 ITENS - VEDAÇÃO, POLIA, BUCHA, PARAFUSO E OUTROS - VEJA DESCRITIVO DE ITENS - LOC: GOVERNADOR VALADARES/ MG")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=HYPERLINK("https://leilaoonline.net/lote/detalhe/117897", "600")</f>
      </c>
      <c r="B116" s="4" t="s">
        <f>=HYPERLINK("https://leilaoonline.net/lote/detalhe/117897", "SLS-MRO-007-2022  - 305 ITENS - REVESTIMENTO 5 397 100 REMA TIP TOP, PARAFUSO 1/2POL 5POL UNC E OUTROS, VEJA DESCRITIVO DE ITENS. - LOC - São Luís - MA")</f>
      </c>
      <c r="C116" s="4" t="inlineStr">
        <is>
          <t>Não vendido</t>
        </is>
      </c>
      <c r="D116" s="4" t="inlineStr">
        <is>
          <t>38</t>
        </is>
      </c>
      <c r="E116" s="5" t="inlineStr">
        <is>
          <t>4.200,00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=HYPERLINK("https://leilaoonline.net/lote/detalhe/117900", "601")</f>
      </c>
      <c r="B117" s="4" t="s">
        <f>=HYPERLINK("https://leilaoonline.net/lote/detalhe/117900", "SLS-MRO-006-2022 - 3971 ITENS - CONECTOR ELET 24VCC 1,5MM2, PARAFUSO SPZ350A-78-10-07 UNION PARK E OUTROS, VEJA DESCRITIVO DE ITENS. - LOC. São Luís - MA")</f>
      </c>
      <c r="C117" s="4" t="inlineStr">
        <is>
          <t>Não vendido</t>
        </is>
      </c>
      <c r="D117" s="4" t="inlineStr">
        <is>
          <t>21</t>
        </is>
      </c>
      <c r="E117" s="5" t="inlineStr">
        <is>
          <t>2.500,00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=HYPERLINK("https://leilaoonline.net/lote/detalhe/117901", "602")</f>
      </c>
      <c r="B118" s="4" t="s">
        <f>=HYPERLINK("https://leilaoonline.net/lote/detalhe/117901", "SLS-MRO-004-2022 - 8 MALHAS 820K-M-08011 DESENHO VALE. - LOC. São Luís - MA")</f>
      </c>
      <c r="C118" s="4" t="inlineStr">
        <is>
          <t>Vendido</t>
        </is>
      </c>
      <c r="D118" s="4" t="inlineStr">
        <is>
          <t>18</t>
        </is>
      </c>
      <c r="E118" s="5" t="inlineStr">
        <is>
          <t>2.200,00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=HYPERLINK("https://leilaoonline.net/lote/detalhe/117903", "603")</f>
      </c>
      <c r="B119" s="4" t="s">
        <f>=HYPERLINK("https://leilaoonline.net/lote/detalhe/117903", "SLB-008-2022  - 251 TELAS CALANDRADA  E 24 CABECOTES ENTRADA G26-21A-ST FLSMIDTH - LOC. Marabá/ PA")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=HYPERLINK("https://leilaoonline.net/lote/detalhe/117905", "604")</f>
      </c>
      <c r="B120" s="4" t="s">
        <f>=HYPERLINK("https://leilaoonline.net/lote/detalhe/117905", "SLB-007-2022 - MOTOR SAA6D170E-3 KOMATSU - LOC. Marabá/ PA")</f>
      </c>
      <c r="C120" s="4" t="inlineStr">
        <is>
          <t>Vendido</t>
        </is>
      </c>
      <c r="D120" s="4" t="inlineStr">
        <is>
          <t>60</t>
        </is>
      </c>
      <c r="E120" s="5" t="inlineStr">
        <is>
          <t>18.100,00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=HYPERLINK("https://leilaoonline.net/lote/detalhe/117906", "605")</f>
      </c>
      <c r="B121" s="4" t="s">
        <f>=HYPERLINK("https://leilaoonline.net/lote/detalhe/117906", "SLB-006-2022 -  1 PEÇA - ACION 235-25-00161 KOMATSU - LOC. Marabá/ PA")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10.000,00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=HYPERLINK("https://leilaoonline.net/lote/detalhe/117908", "606")</f>
      </c>
      <c r="B122" s="4" t="s">
        <f>=HYPERLINK("https://leilaoonline.net/lote/detalhe/117908", "SLB-005-2022 - 40 ITENS - PROTETOR HEWS4753000J KOMATSU, PONTA HETS1222RML KOMATSU E OUTROS, VEJA DESCRITIVO DE ITENS. - LOC. Marabá/ PA")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1.600,00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=HYPERLINK("https://leilaoonline.net/lote/detalhe/117909", "607")</f>
      </c>
      <c r="B123" s="4" t="s">
        <f>=HYPERLINK("https://leilaoonline.net/lote/detalhe/117909", "SLB-004-2022 - 41 ITENS - PROTEÇÃO 1614 9371 00 ATLAS COPCO, RADIADOR 1769999 SCANIA,  E OUTROS, VEJA DESCRITIVO DE ITENS. - LOC. Marabá/ PA")</f>
      </c>
      <c r="C123" s="4" t="inlineStr">
        <is>
          <t>Vendido</t>
        </is>
      </c>
      <c r="D123" s="4" t="inlineStr">
        <is>
          <t>108</t>
        </is>
      </c>
      <c r="E123" s="5" t="inlineStr">
        <is>
          <t>11.400,00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=HYPERLINK("https://leilaoonline.net/lote/detalhe/117912", "608")</f>
      </c>
      <c r="B124" s="4" t="s">
        <f>=HYPERLINK("https://leilaoonline.net/lote/detalhe/117912", "SLB-003-2022 - 2 VENTILADORES 2658399656 ATLAS COPCO E RADIADOR COMPONEN;2657473928 ATLAS COPCO.  - LOC. Marabá/ PA")</f>
      </c>
      <c r="C124" s="4" t="inlineStr">
        <is>
          <t>Vendido</t>
        </is>
      </c>
      <c r="D124" s="4" t="inlineStr">
        <is>
          <t>61</t>
        </is>
      </c>
      <c r="E124" s="5" t="inlineStr">
        <is>
          <t>6.500,00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=HYPERLINK("https://leilaoonline.net/lote/detalhe/117914", "609")</f>
      </c>
      <c r="B125" s="4" t="s">
        <f>=HYPERLINK("https://leilaoonline.net/lote/detalhe/117914", "SLB-002-2022 - CACAMBA 3452826 CATERPILLAR, LAMINA 41E-70-25711 KOMATSU E OUTROS,  VEJA DESCRITIVO DE ITENS. - LOC. Marabá/ PA")</f>
      </c>
      <c r="C125" s="4" t="inlineStr">
        <is>
          <t>Vendido</t>
        </is>
      </c>
      <c r="D125" s="4" t="inlineStr">
        <is>
          <t>95</t>
        </is>
      </c>
      <c r="E125" s="5" t="inlineStr">
        <is>
          <t>13.500,00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=HYPERLINK("https://leilaoonline.net/lote/detalhe/117916", "610")</f>
      </c>
      <c r="B126" s="4" t="s">
        <f>=HYPERLINK("https://leilaoonline.net/lote/detalhe/117916", "SLB-001-2022 - 6 ITENS - CILINDRO COMPONENTE;57628547 ATLAS COPCO, PARTES E PECAS EQUIPAMENTOS DIVERSOS; E OUTROS, VEJA DESCRITIVO DE ITENS. - LOC Marabá/ PA")</f>
      </c>
      <c r="C126" s="4" t="inlineStr">
        <is>
          <t>Vendido</t>
        </is>
      </c>
      <c r="D126" s="4" t="inlineStr">
        <is>
          <t>178</t>
        </is>
      </c>
      <c r="E126" s="5" t="inlineStr">
        <is>
          <t>19.000,00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=HYPERLINK("https://leilaoonline.net/lote/detalhe/117930", "611")</f>
      </c>
      <c r="B127" s="4" t="s">
        <f>=HYPERLINK("https://leilaoonline.net/lote/detalhe/117930", "SFH-012-2022 - 30 PC CABO REFRIG. 2500MM;16;1MM;170MM LAMINA; FIO; COMPRIMENTO: 2500MM; ESPECIFICACAO/DADOS PADRONIZADOS: NUMERO DE FUROS: 16; ESPESSURA DAS LAMINAS: 1MM; LARGURA DAS LAMINAS: 170 MM; NUMERO DE LAMINAS: 22; - LOC. Simões Filho / Bahia")</f>
      </c>
      <c r="C127" s="4" t="inlineStr">
        <is>
          <t>Não vendido</t>
        </is>
      </c>
      <c r="D127" s="4" t="inlineStr">
        <is>
          <t>203</t>
        </is>
      </c>
      <c r="E127" s="5" t="inlineStr">
        <is>
          <t>21.600,00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=HYPERLINK("https://leilaoonline.net/lote/detalhe/118013", "612")</f>
      </c>
      <c r="B128" s="4" t="s">
        <f>=HYPERLINK("https://leilaoonline.net/lote/detalhe/118013", "SFH-011-2022 - 129 ITENS - BUCHA ROLAM FIXAC 70MM, ROLAMENTO ESFERA;51108;SKF - LOC. Simões Filho / Bahia")</f>
      </c>
      <c r="C128" s="4" t="inlineStr">
        <is>
          <t>Vendido</t>
        </is>
      </c>
      <c r="D128" s="4" t="inlineStr">
        <is>
          <t>61</t>
        </is>
      </c>
      <c r="E128" s="5" t="inlineStr">
        <is>
          <t>6.500,00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=HYPERLINK("https://leilaoonline.net/lote/detalhe/118015", "613")</f>
      </c>
      <c r="B129" s="4" t="s">
        <f>=HYPERLINK("https://leilaoonline.net/lote/detalhe/118015", "SFH-010-2022 - 356 KG, FITA; TIPO FITA: ISOLACAO TERMICA; MATERIAL: FIBRA ARAMIDA; COR: BRANCA; COMPRIMENTO: 30,5M; LARGURA: 50,8MM; ESPESSURA: 3MM; FORNECIMENTO: ROLO - KV.109.1B TEADIT AR1091B TEADIT. - LOC. Simões Filho / Bahia")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=HYPERLINK("https://leilaoonline.net/lote/detalhe/118017", "614")</f>
      </c>
      <c r="B130" s="4" t="s">
        <f>=HYPERLINK("https://leilaoonline.net/lote/detalhe/118017", "SFH-009-2022 - 164 ITENS - BUCHA, ROLAMENTO E OUTROS, VEJA DESCRITIVO DE ITENS - LOC. SIMÕES FILHO / BAHIA")</f>
      </c>
      <c r="C130" s="4" t="inlineStr">
        <is>
          <t>Vendido</t>
        </is>
      </c>
      <c r="D130" s="4" t="inlineStr">
        <is>
          <t>192</t>
        </is>
      </c>
      <c r="E130" s="5" t="inlineStr">
        <is>
          <t>62.000,00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=HYPERLINK("https://leilaoonline.net/lote/detalhe/118019", "615")</f>
      </c>
      <c r="B131" s="4" t="s">
        <f>=HYPERLINK("https://leilaoonline.net/lote/detalhe/118019", "SFH-008-2022 - 65 ITENS - DISTANCIADOR SFH685 27 0031 IT.02 SETORM, BARRA SACRIF; REVEST SOLDA;2";921MM;QUAD. E OUTROS, VEJA DESCRITIVO DE ITENS. - LOC. Simões Filho / Bahia")</f>
      </c>
      <c r="C131" s="4" t="inlineStr">
        <is>
          <t>Não vendido</t>
        </is>
      </c>
      <c r="D131" s="4" t="inlineStr">
        <is>
          <t>56</t>
        </is>
      </c>
      <c r="E131" s="5" t="inlineStr">
        <is>
          <t>6.800,00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=HYPERLINK("https://leilaoonline.net/lote/detalhe/118021", "616")</f>
      </c>
      <c r="B132" s="4" t="s">
        <f>=HYPERLINK("https://leilaoonline.net/lote/detalhe/118021", "SFH-007-2022 - 104 ITENS. - TELA METALICA AC SAE1050, TELA;5000MM;1760MM;6,3MM;SAE 1050/60 E OUTROS, VEJA DESCRITIVO DE ITENS. - LOC. Simões Filho / Bahia")</f>
      </c>
      <c r="C132" s="4" t="inlineStr">
        <is>
          <t>Não vendido</t>
        </is>
      </c>
      <c r="D132" s="4" t="inlineStr">
        <is>
          <t>150</t>
        </is>
      </c>
      <c r="E132" s="5" t="inlineStr">
        <is>
          <t>18.600,00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=HYPERLINK("https://leilaoonline.net/lote/detalhe/118025", "617")</f>
      </c>
      <c r="B133" s="4" t="s">
        <f>=HYPERLINK("https://leilaoonline.net/lote/detalhe/118025", "SFH-006-2022 - 50 ITENS - GARRA 4469 FA METSO - PARTES E PECAS; NOME DO ITEM: GARRA; APLICACAO: REBRITADOR CENTRAL LIGAS - 4469 FA METSO 59317595000 SVEDALA, E OUTROS, VEJA DESCRITIVO DE ITENS. - LOC. Simões Filho / Bahia")</f>
      </c>
      <c r="C133" s="4" t="inlineStr">
        <is>
          <t>Vendido</t>
        </is>
      </c>
      <c r="D133" s="4" t="inlineStr">
        <is>
          <t>553</t>
        </is>
      </c>
      <c r="E133" s="5" t="inlineStr">
        <is>
          <t>64.300,00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=HYPERLINK("https://leilaoonline.net/lote/detalhe/118027", "618")</f>
      </c>
      <c r="B134" s="4" t="s">
        <f>=HYPERLINK("https://leilaoonline.net/lote/detalhe/118027", "PIC-325-2022 - 1 PEÇA - Microscópio Estereoscópio Ken 3400. - LOC. ITABIRITO/MG")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=HYPERLINK("https://leilaoonline.net/lote/detalhe/118029", "619")</f>
      </c>
      <c r="B135" s="4" t="s">
        <f>=HYPERLINK("https://leilaoonline.net/lote/detalhe/118029", "PIC-324-2022 - 4 Balanças Eletrônicas De Bancada Toledo 2090. - LOC. ITABIRITO/MG")</f>
      </c>
      <c r="C135" s="4" t="inlineStr">
        <is>
          <t>Não vendido</t>
        </is>
      </c>
      <c r="D135" s="4" t="inlineStr">
        <is>
          <t>22</t>
        </is>
      </c>
      <c r="E135" s="5" t="inlineStr">
        <is>
          <t>2.600,00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=HYPERLINK("https://leilaoonline.net/lote/detalhe/118088", "620")</f>
      </c>
      <c r="B136" s="4" t="s">
        <f>=HYPERLINK("https://leilaoonline.net/lote/detalhe/118088", "MCR-008-2022 - 1.010 ITENS. - DISJUNTOR 400A, ANEL DESG 442.8761-01 SANDVIK E OUTROS, VEJA DESCRITIVO DE ITENS. - LOC. Corumbá/MS")</f>
      </c>
      <c r="C136" s="4" t="inlineStr">
        <is>
          <t>Vendido</t>
        </is>
      </c>
      <c r="D136" s="4" t="inlineStr">
        <is>
          <t>41</t>
        </is>
      </c>
      <c r="E136" s="5" t="inlineStr">
        <is>
          <t>4.900,00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=HYPERLINK("https://leilaoonline.net/lote/detalhe/118089", "621")</f>
      </c>
      <c r="B137" s="4" t="s">
        <f>=HYPERLINK("https://leilaoonline.net/lote/detalhe/118089", "ITA-004-2022 - 26 ITENS. - CAMERA FOTOGRAFICA DIGITAL 5, MINI TERMOMETRO INFRAVERMELHO.62MINI.FLUKE, E OUTROS, VEJA DECRITIVO DE ITENS. - LOC. ITABIRA/MG ")</f>
      </c>
      <c r="C137" s="4" t="inlineStr">
        <is>
          <t>Não vendido</t>
        </is>
      </c>
      <c r="D137" s="4" t="inlineStr">
        <is>
          <t>9</t>
        </is>
      </c>
      <c r="E137" s="5" t="inlineStr">
        <is>
          <t>1.300,00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=HYPERLINK("https://leilaoonline.net/lote/detalhe/118090", "622")</f>
      </c>
      <c r="B138" s="4" t="s">
        <f>=HYPERLINK("https://leilaoonline.net/lote/detalhe/118090", "ITA-003-2022 - TELEFONE; IPHONE - LOC. ITABIRA/MG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=HYPERLINK("https://leilaoonline.net/lote/detalhe/118091", "623")</f>
      </c>
      <c r="B139" s="4" t="s">
        <f>=HYPERLINK("https://leilaoonline.net/lote/detalhe/118091", "ITA-002-2022 - IPHONE 6S 32GB. - LOC. ITABIRA/MG")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600,00</t>
        </is>
      </c>
      <c r="F1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2026-09-03T07:11:52.00Z</dcterms:created>
  <dc:creator>Tellks Tecnologia</dc:creator>
  <cp:revision>0</cp:revision>
</cp:coreProperties>
</file>