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Lotes" sheetId="1" state="visible" r:id="rId2"/>
  </sheets>
  <calcPr iterateCount="100" refMode="A1" iterate="false" iterateDelta="0.001"/>
</workbook>
</file>

<file path=xl/styles.xml><?xml version="1.0" encoding="utf-8"?>
<styleSheet xmlns="http://schemas.openxmlformats.org/spreadsheetml/2006/main">
  <numFmts count="2">
    <numFmt numFmtId="164" formatCode="GENERAL"/>
    <numFmt numFmtId="165" formatCode="@"/>
  </numFmts>
  <fonts count="6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  <font>
      <name val="Arial"/>
      <charset val="1"/>
      <family val="2"/>
      <sz val="22"/>
      <color rgb="FF1C4E61"/>
      <b val="true"/>
    </font>
    <font>
      <name val="Arial"/>
      <charset val="1"/>
      <family val="2"/>
      <sz val="10"/>
      <b val="true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6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4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5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true" applyBorder="false" applyFont="true" applyProtection="false" borderId="0" fillId="0" fontId="5" numFmtId="165" xfId="0">
      <alignment horizontal="right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132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1"/>
      <c r="B1" s="1"/>
      <c r="C1" s="1"/>
    </row>
    <row collapsed="false" customFormat="false" customHeight="false" hidden="false" ht="12.1" outlineLevel="0" r="2">
      <c r="A2" s="2" t="inlineStr">
        <is>
          <t>LEILÃO ONLINE.NET</t>
        </is>
      </c>
      <c r="B2" s="2"/>
      <c r="C2" s="2"/>
      <c r="D2" s="2"/>
      <c r="E2" s="2"/>
    </row>
    <row collapsed="false" customFormat="false" customHeight="false" hidden="false" ht="12.1" outlineLevel="0" r="3">
      <c r="A3" s="1"/>
      <c r="B3" s="1"/>
      <c r="C3" s="1"/>
    </row>
    <row collapsed="false" customFormat="false" customHeight="false" hidden="false" ht="12.1" outlineLevel="0" r="4">
      <c r="A4" s="1"/>
      <c r="B4" s="1"/>
      <c r="C4" s="1"/>
    </row>
    <row collapsed="false" customFormat="false" customHeight="false" hidden="false" ht="12.1" outlineLevel="0" r="5">
      <c r="A5" s="1"/>
      <c r="B5" s="1"/>
      <c r="C5" s="1"/>
    </row>
    <row collapsed="false" customFormat="false" customHeight="false" hidden="false" ht="12.1" outlineLevel="0" r="6">
      <c r="A6" s="3" t="inlineStr">
        <is>
          <t>Leilão</t>
        </is>
      </c>
      <c r="B6" s="4" t="inlineStr">
        <is>
          <t>Caminhões • Britadores • Tratores • Colhedoras • Retroesc. • Guindastes • Outros</t>
        </is>
      </c>
      <c r="C6" s="4"/>
      <c r="D6" s="4"/>
      <c r="E6" s="4"/>
      <c r="F6" s="4"/>
    </row>
    <row collapsed="false" customFormat="false" customHeight="false" hidden="false" ht="12.1" outlineLevel="0" r="7">
      <c r="A7" s="3" t="inlineStr">
        <is>
          <t>Data</t>
        </is>
      </c>
      <c r="B7" s="4" t="inlineStr">
        <is>
          <t>10/12/2021 11:30</t>
        </is>
      </c>
      <c r="C7" s="4"/>
      <c r="D7" s="4"/>
      <c r="E7" s="4"/>
      <c r="F7" s="4"/>
    </row>
    <row collapsed="false" customFormat="false" customHeight="false" hidden="false" ht="12.1" outlineLevel="0" r="8">
      <c r="A8" s="3" t="inlineStr">
        <is>
          <t>Leiloeiro</t>
        </is>
      </c>
      <c r="B8" s="4" t="inlineStr">
        <is>
          <t>Ricardo Miranda de Souza</t>
        </is>
      </c>
      <c r="C8" s="4"/>
      <c r="D8" s="4"/>
      <c r="E8" s="4"/>
      <c r="F8" s="4"/>
    </row>
    <row collapsed="false" customFormat="false" customHeight="false" hidden="false" ht="12.1" outlineLevel="0" r="9">
      <c r="A9" s="1"/>
      <c r="B9" s="1"/>
      <c r="C9" s="1"/>
    </row>
    <row collapsed="false" customFormat="false" customHeight="false" hidden="false" ht="12.1" outlineLevel="0" r="10">
      <c r="A10" s="3" t="inlineStr">
        <is>
          <t>Lote</t>
        </is>
      </c>
      <c r="B10" s="3" t="inlineStr">
        <is>
          <t>Descrição</t>
        </is>
      </c>
      <c r="C10" s="3" t="inlineStr">
        <is>
          <t>Status</t>
        </is>
      </c>
      <c r="D10" s="3" t="inlineStr">
        <is>
          <t>Lances</t>
        </is>
      </c>
      <c r="E10" s="3" t="inlineStr">
        <is>
          <t>Lance atual</t>
        </is>
      </c>
      <c r="F10" s="3" t="inlineStr">
        <is>
          <t>Inc. mínimo</t>
        </is>
      </c>
    </row>
    <row collapsed="false" customFormat="false" customHeight="false" hidden="false" ht="12.1" outlineLevel="0" r="11">
      <c r="A11" s="5" t="s">
        <f>=HYPERLINK("https://leilaoonline.net/lote/detalhe/109185", "001")</f>
      </c>
      <c r="B11" s="4" t="s">
        <f>=HYPERLINK("https://leilaoonline.net/lote/detalhe/109185", "PÁ CARREGADEIRA MICHIGAN 75 III; ANO 1980 - FUNCIONANDO")</f>
      </c>
      <c r="C11" s="4" t="inlineStr">
        <is>
          <t>Não vendido</t>
        </is>
      </c>
      <c r="D11" s="4" t="inlineStr">
        <is>
          <t>56</t>
        </is>
      </c>
      <c r="E11" s="5" t="inlineStr">
        <is>
          <t>63.500,00</t>
        </is>
      </c>
      <c r="F11" s="4" t="inlineStr">
        <is>
          <t>500.00</t>
        </is>
      </c>
    </row>
    <row collapsed="false" customFormat="false" customHeight="false" hidden="false" ht="12.1" outlineLevel="0" r="12">
      <c r="A12" s="5" t="s">
        <f>=HYPERLINK("https://leilaoonline.net/lote/detalhe/109184", "002")</f>
      </c>
      <c r="B12" s="4" t="s">
        <f>=HYPERLINK("https://leilaoonline.net/lote/detalhe/109184", "TRATOR VALMET; MODELO 785; ANO 98 - FUNCIONANDO")</f>
      </c>
      <c r="C12" s="4" t="inlineStr">
        <is>
          <t>Não vendido</t>
        </is>
      </c>
      <c r="D12" s="4" t="inlineStr">
        <is>
          <t>66</t>
        </is>
      </c>
      <c r="E12" s="5" t="inlineStr">
        <is>
          <t>57.000,00</t>
        </is>
      </c>
      <c r="F12" s="4" t="inlineStr">
        <is>
          <t>500.00</t>
        </is>
      </c>
    </row>
    <row collapsed="false" customFormat="false" customHeight="false" hidden="false" ht="12.1" outlineLevel="0" r="13">
      <c r="A13" s="5" t="s">
        <f>=HYPERLINK("https://leilaoonline.net/lote/detalhe/109182", "003")</f>
      </c>
      <c r="B13" s="4" t="s">
        <f>=HYPERLINK("https://leilaoonline.net/lote/detalhe/109182", "5 PÁS CARREGADEIRA, VOLVO L90F, CAT 962 G e 962 H")</f>
      </c>
      <c r="C13" s="4" t="inlineStr">
        <is>
          <t>Não vendido</t>
        </is>
      </c>
      <c r="D13" s="4" t="inlineStr">
        <is>
          <t>22</t>
        </is>
      </c>
      <c r="E13" s="5" t="inlineStr">
        <is>
          <t>201.500,00</t>
        </is>
      </c>
      <c r="F13" s="4" t="inlineStr">
        <is>
          <t>1500.00</t>
        </is>
      </c>
    </row>
    <row collapsed="false" customFormat="false" customHeight="false" hidden="false" ht="12.1" outlineLevel="0" r="14">
      <c r="A14" s="5" t="s">
        <f>=HYPERLINK("https://leilaoonline.net/lote/detalhe/109192", "004")</f>
      </c>
      <c r="B14" s="4" t="s">
        <f>=HYPERLINK("https://leilaoonline.net/lote/detalhe/109192", "TRATOR MASSEY FERGUSSON 275; ANO 94; COM CONJUNTO DE LÂMINA BALDAN")</f>
      </c>
      <c r="C14" s="4" t="inlineStr">
        <is>
          <t>Não vendido</t>
        </is>
      </c>
      <c r="D14" s="4" t="inlineStr">
        <is>
          <t>65</t>
        </is>
      </c>
      <c r="E14" s="5" t="inlineStr">
        <is>
          <t>50.500,00</t>
        </is>
      </c>
      <c r="F14" s="4" t="inlineStr">
        <is>
          <t>250.00</t>
        </is>
      </c>
    </row>
    <row collapsed="false" customFormat="false" customHeight="false" hidden="false" ht="12.1" outlineLevel="0" r="15">
      <c r="A15" s="5" t="s">
        <f>=HYPERLINK("https://leilaoonline.net/lote/detalhe/109183", "005")</f>
      </c>
      <c r="B15" s="4" t="s">
        <f>=HYPERLINK("https://leilaoonline.net/lote/detalhe/109183", "VALMET 885; TRAÇADO; COM CARREGADEIRA DE CANA E LENHA; BOCA GIRATÓRIA; ANO 1990")</f>
      </c>
      <c r="C15" s="4" t="inlineStr">
        <is>
          <t>Não vendido</t>
        </is>
      </c>
      <c r="D15" s="4" t="inlineStr">
        <is>
          <t>77</t>
        </is>
      </c>
      <c r="E15" s="5" t="inlineStr">
        <is>
          <t>61.500,00</t>
        </is>
      </c>
      <c r="F15" s="4" t="inlineStr">
        <is>
          <t>500.00</t>
        </is>
      </c>
    </row>
    <row collapsed="false" customFormat="false" customHeight="false" hidden="false" ht="12.1" outlineLevel="0" r="16">
      <c r="A16" s="5" t="s">
        <f>=HYPERLINK("https://leilaoonline.net/lote/detalhe/109909", "006")</f>
      </c>
      <c r="B16" s="4" t="s">
        <f>=HYPERLINK("https://leilaoonline.net/lote/detalhe/109909", "veja o vídeo!! FORD/F4000; 1983/1983; VERMELHA; DIESEL")</f>
      </c>
      <c r="C16" s="4" t="inlineStr">
        <is>
          <t>Não vendido</t>
        </is>
      </c>
      <c r="D16" s="4" t="inlineStr">
        <is>
          <t>33</t>
        </is>
      </c>
      <c r="E16" s="5" t="inlineStr">
        <is>
          <t>30.000,00</t>
        </is>
      </c>
      <c r="F16" s="4" t="inlineStr">
        <is>
          <t>250.00</t>
        </is>
      </c>
    </row>
    <row collapsed="false" customFormat="false" customHeight="false" hidden="false" ht="12.1" outlineLevel="0" r="17">
      <c r="A17" s="5" t="s">
        <f>=HYPERLINK("https://leilaoonline.net/lote/detalhe/109195", "007")</f>
      </c>
      <c r="B17" s="4" t="s">
        <f>=HYPERLINK("https://leilaoonline.net/lote/detalhe/109195", "veja o vídeo!! ÔNIBUS VW/MASCA GRANFLEX; 2008/2008; BRANCA; DIESEL")</f>
      </c>
      <c r="C17" s="4" t="inlineStr">
        <is>
          <t>Não vendido</t>
        </is>
      </c>
      <c r="D17" s="4" t="inlineStr">
        <is>
          <t>15</t>
        </is>
      </c>
      <c r="E17" s="5" t="inlineStr">
        <is>
          <t>32.500,00</t>
        </is>
      </c>
      <c r="F17" s="4" t="inlineStr">
        <is>
          <t>500.00</t>
        </is>
      </c>
    </row>
    <row collapsed="false" customFormat="false" customHeight="false" hidden="false" ht="12.1" outlineLevel="0" r="18">
      <c r="A18" s="5" t="s">
        <f>=HYPERLINK("https://leilaoonline.net/lote/detalhe/109908", "008")</f>
      </c>
      <c r="B18" s="4" t="s">
        <f>=HYPERLINK("https://leilaoonline.net/lote/detalhe/109908", "CAMINHÃO MERCEDES BENZ L 2219; 1979/1979; GRENA; DIESEL")</f>
      </c>
      <c r="C18" s="4" t="inlineStr">
        <is>
          <t>Não vendido</t>
        </is>
      </c>
      <c r="D18" s="4" t="inlineStr">
        <is>
          <t>50</t>
        </is>
      </c>
      <c r="E18" s="5" t="inlineStr">
        <is>
          <t>43.500,00</t>
        </is>
      </c>
      <c r="F18" s="4" t="inlineStr">
        <is>
          <t>500.00</t>
        </is>
      </c>
    </row>
    <row collapsed="false" customFormat="false" customHeight="false" hidden="false" ht="12.1" outlineLevel="0" r="19">
      <c r="A19" s="5" t="s">
        <f>=HYPERLINK("https://leilaoonline.net/lote/detalhe/109907", "009")</f>
      </c>
      <c r="B19" s="4" t="s">
        <f>=HYPERLINK("https://leilaoonline.net/lote/detalhe/109907", "VW/GOL 1.0; 2007/2008; PRETA; ALCO./GASOL. - FUNCIONANDO")</f>
      </c>
      <c r="C19" s="4" t="inlineStr">
        <is>
          <t>Não vendido</t>
        </is>
      </c>
      <c r="D19" s="4" t="inlineStr">
        <is>
          <t>50</t>
        </is>
      </c>
      <c r="E19" s="5" t="inlineStr">
        <is>
          <t>14.000,00</t>
        </is>
      </c>
      <c r="F19" s="4" t="inlineStr">
        <is>
          <t>250.00</t>
        </is>
      </c>
    </row>
    <row collapsed="false" customFormat="false" customHeight="false" hidden="false" ht="12.1" outlineLevel="0" r="20">
      <c r="A20" s="5" t="s">
        <f>=HYPERLINK("https://leilaoonline.net/lote/detalhe/109193", "010")</f>
      </c>
      <c r="B20" s="4" t="s">
        <f>=HYPERLINK("https://leilaoonline.net/lote/detalhe/109193", "SEMI-REBOQUE SR/NOMA SR2E18RT2 CG; 2010/2010; CINZA")</f>
      </c>
      <c r="C20" s="4" t="inlineStr">
        <is>
          <t>Não vendido</t>
        </is>
      </c>
      <c r="D20" s="4" t="inlineStr">
        <is>
          <t>69</t>
        </is>
      </c>
      <c r="E20" s="5" t="inlineStr">
        <is>
          <t>91.000,00</t>
        </is>
      </c>
      <c r="F20" s="4" t="inlineStr">
        <is>
          <t>1000.00</t>
        </is>
      </c>
    </row>
    <row collapsed="false" customFormat="false" customHeight="false" hidden="false" ht="12.1" outlineLevel="0" r="21">
      <c r="A21" s="5" t="s">
        <f>=HYPERLINK("https://leilaoonline.net/lote/detalhe/109906", "011")</f>
      </c>
      <c r="B21" s="4" t="s">
        <f>=HYPERLINK("https://leilaoonline.net/lote/detalhe/109906", "veja o vídeo!! JTA/SUZUKI GSXR1000; 2009/2009; BRANCA; GASOLINA; COM ACESSÓRIOS - FUNCIONANDO")</f>
      </c>
      <c r="C21" s="4" t="inlineStr">
        <is>
          <t>Não vendido</t>
        </is>
      </c>
      <c r="D21" s="4" t="inlineStr">
        <is>
          <t>91</t>
        </is>
      </c>
      <c r="E21" s="5" t="inlineStr">
        <is>
          <t>26.500,00</t>
        </is>
      </c>
      <c r="F21" s="4" t="inlineStr">
        <is>
          <t>250.00</t>
        </is>
      </c>
    </row>
    <row collapsed="false" customFormat="false" customHeight="false" hidden="false" ht="12.1" outlineLevel="0" r="22">
      <c r="A22" s="5" t="s">
        <f>=HYPERLINK("https://leilaoonline.net/lote/detalhe/109902", "012")</f>
      </c>
      <c r="B22" s="4" t="s">
        <f>=HYPERLINK("https://leilaoonline.net/lote/detalhe/109902", "CAMINHÃO 7110; 1990/1990; CINZA; DIESEL; TURBINADO, PLATAFORMA, REDUTOR E ASA DELTA - FUNCIONANDO")</f>
      </c>
      <c r="C22" s="4" t="inlineStr">
        <is>
          <t>Não vendido</t>
        </is>
      </c>
      <c r="D22" s="4" t="inlineStr">
        <is>
          <t>102</t>
        </is>
      </c>
      <c r="E22" s="5" t="inlineStr">
        <is>
          <t>77.500,00</t>
        </is>
      </c>
      <c r="F22" s="4" t="inlineStr">
        <is>
          <t>500.00</t>
        </is>
      </c>
    </row>
    <row collapsed="false" customFormat="false" customHeight="false" hidden="false" ht="12.1" outlineLevel="0" r="23">
      <c r="A23" s="5" t="s">
        <f>=HYPERLINK("https://leilaoonline.net/lote/detalhe/109679", "013")</f>
      </c>
      <c r="B23" s="4" t="s">
        <f>=HYPERLINK("https://leilaoonline.net/lote/detalhe/109679", "veja o vídeo!! CAMINHÃO FORD/CARGO 1933 TL; 2012/2013; BRANCA; DIESEL; CABINE ESTENDIDA")</f>
      </c>
      <c r="C23" s="4" t="inlineStr">
        <is>
          <t>Não vendido</t>
        </is>
      </c>
      <c r="D23" s="4" t="inlineStr">
        <is>
          <t>20</t>
        </is>
      </c>
      <c r="E23" s="5" t="inlineStr">
        <is>
          <t>71.250,00</t>
        </is>
      </c>
      <c r="F23" s="4" t="inlineStr">
        <is>
          <t>1250.00</t>
        </is>
      </c>
    </row>
    <row collapsed="false" customFormat="false" customHeight="false" hidden="false" ht="12.1" outlineLevel="0" r="24">
      <c r="A24" s="5" t="s">
        <f>=HYPERLINK("https://leilaoonline.net/lote/detalhe/110473", "014")</f>
      </c>
      <c r="B24" s="4" t="s">
        <f>=HYPERLINK("https://leilaoonline.net/lote/detalhe/110473", "VW/SAVEIRO 1.6 CE; 2011/2011; BRANCA; ALCO./GASOL. - FUNCIONANDO")</f>
      </c>
      <c r="C24" s="4" t="inlineStr">
        <is>
          <t>Não vendido</t>
        </is>
      </c>
      <c r="D24" s="4" t="inlineStr">
        <is>
          <t>39</t>
        </is>
      </c>
      <c r="E24" s="5" t="inlineStr">
        <is>
          <t>24.000,00</t>
        </is>
      </c>
      <c r="F24" s="4" t="inlineStr">
        <is>
          <t>250.00</t>
        </is>
      </c>
    </row>
    <row collapsed="false" customFormat="false" customHeight="false" hidden="false" ht="12.1" outlineLevel="0" r="25">
      <c r="A25" s="5" t="s">
        <f>=HYPERLINK("https://leilaoonline.net/lote/detalhe/109905", "015")</f>
      </c>
      <c r="B25" s="4" t="s">
        <f>=HYPERLINK("https://leilaoonline.net/lote/detalhe/109905", "IMP/GM SILVERADO; 1997/1997; BRANCA; DIESEL; TURBO - FUNCIONANDO")</f>
      </c>
      <c r="C25" s="4" t="inlineStr">
        <is>
          <t>Não vendido</t>
        </is>
      </c>
      <c r="D25" s="4" t="inlineStr">
        <is>
          <t>33</t>
        </is>
      </c>
      <c r="E25" s="5" t="inlineStr">
        <is>
          <t>40.500,00</t>
        </is>
      </c>
      <c r="F25" s="4" t="inlineStr">
        <is>
          <t>500.00</t>
        </is>
      </c>
    </row>
    <row collapsed="false" customFormat="false" customHeight="false" hidden="false" ht="12.1" outlineLevel="0" r="26">
      <c r="A26" s="5" t="s">
        <f>=HYPERLINK("https://leilaoonline.net/lote/detalhe/109911", "016")</f>
      </c>
      <c r="B26" s="4" t="s">
        <f>=HYPERLINK("https://leilaoonline.net/lote/detalhe/109911", "MIA/MITSUBISHI L200 4X2; 1995/1995; PRATA; DIESEL; COM RÁDIO AMADOR - FUNCIONANDO")</f>
      </c>
      <c r="C26" s="4" t="inlineStr">
        <is>
          <t>Não vendido</t>
        </is>
      </c>
      <c r="D26" s="4" t="inlineStr">
        <is>
          <t>56</t>
        </is>
      </c>
      <c r="E26" s="5" t="inlineStr">
        <is>
          <t>35.000,00</t>
        </is>
      </c>
      <c r="F26" s="4" t="inlineStr">
        <is>
          <t>250.00</t>
        </is>
      </c>
    </row>
    <row collapsed="false" customFormat="false" customHeight="false" hidden="false" ht="12.1" outlineLevel="0" r="27">
      <c r="A27" s="5" t="s">
        <f>=HYPERLINK("https://leilaoonline.net/lote/detalhe/109910", "017")</f>
      </c>
      <c r="B27" s="4" t="s">
        <f>=HYPERLINK("https://leilaoonline.net/lote/detalhe/109910", "VW/VW FUSCA 1300; 1973/1973; MARROM; GASOLINA ")</f>
      </c>
      <c r="C27" s="4" t="inlineStr">
        <is>
          <t>Não vendido</t>
        </is>
      </c>
      <c r="D27" s="4" t="inlineStr">
        <is>
          <t>6</t>
        </is>
      </c>
      <c r="E27" s="5" t="inlineStr">
        <is>
          <t>4.500,00</t>
        </is>
      </c>
      <c r="F27" s="4" t="inlineStr">
        <is>
          <t>250.00</t>
        </is>
      </c>
    </row>
    <row collapsed="false" customFormat="false" customHeight="false" hidden="false" ht="12.1" outlineLevel="0" r="28">
      <c r="A28" s="5" t="s">
        <f>=HYPERLINK("https://leilaoonline.net/lote/detalhe/109680", "018")</f>
      </c>
      <c r="B28" s="4" t="s">
        <f>=HYPERLINK("https://leilaoonline.net/lote/detalhe/109680", "CAMINHÃO MERCEDES BENZ/L 2013; 1977/1977; AZUL; DIESEL; TURBINADO - FUNCIONANDO")</f>
      </c>
      <c r="C28" s="4" t="inlineStr">
        <is>
          <t>Não vendido</t>
        </is>
      </c>
      <c r="D28" s="4" t="inlineStr">
        <is>
          <t>68</t>
        </is>
      </c>
      <c r="E28" s="5" t="inlineStr">
        <is>
          <t>72.000,00</t>
        </is>
      </c>
      <c r="F28" s="4" t="inlineStr">
        <is>
          <t>1000.00</t>
        </is>
      </c>
    </row>
    <row collapsed="false" customFormat="false" customHeight="false" hidden="false" ht="12.1" outlineLevel="0" r="29">
      <c r="A29" s="5" t="s">
        <f>=HYPERLINK("https://leilaoonline.net/lote/detalhe/109912", "019")</f>
      </c>
      <c r="B29" s="4" t="s">
        <f>=HYPERLINK("https://leilaoonline.net/lote/detalhe/109912", "CAMINHÃO MERCEDES BENZ 1113; 1969/1969; VERDE; DIESEL - FUNCIONANDO")</f>
      </c>
      <c r="C29" s="4" t="inlineStr">
        <is>
          <t>Não vendido</t>
        </is>
      </c>
      <c r="D29" s="4" t="inlineStr">
        <is>
          <t>51</t>
        </is>
      </c>
      <c r="E29" s="5" t="inlineStr">
        <is>
          <t>30.000,00</t>
        </is>
      </c>
      <c r="F29" s="4" t="inlineStr">
        <is>
          <t>500.00</t>
        </is>
      </c>
    </row>
    <row collapsed="false" customFormat="false" customHeight="false" hidden="false" ht="12.1" outlineLevel="0" r="30">
      <c r="A30" s="5" t="s">
        <f>=HYPERLINK("https://leilaoonline.net/lote/detalhe/109915", "020")</f>
      </c>
      <c r="B30" s="4" t="s">
        <f>=HYPERLINK("https://leilaoonline.net/lote/detalhe/109915", "FORD/F4000 BOIADEIRA; 1980/1980; BRANCA; DIESEL - FUNCIONANDO")</f>
      </c>
      <c r="C30" s="4" t="inlineStr">
        <is>
          <t>Não vendido</t>
        </is>
      </c>
      <c r="D30" s="4" t="inlineStr">
        <is>
          <t>46</t>
        </is>
      </c>
      <c r="E30" s="5" t="inlineStr">
        <is>
          <t>28.000,00</t>
        </is>
      </c>
      <c r="F30" s="4" t="inlineStr">
        <is>
          <t>500.00</t>
        </is>
      </c>
    </row>
    <row collapsed="false" customFormat="false" customHeight="false" hidden="false" ht="12.1" outlineLevel="0" r="31">
      <c r="A31" s="5" t="s">
        <f>=HYPERLINK("https://leilaoonline.net/lote/detalhe/109202", "021")</f>
      </c>
      <c r="B31" s="4" t="s">
        <f>=HYPERLINK("https://leilaoonline.net/lote/detalhe/109202", "TRATOR MASSEY FERGUSSON 65X; ANO 69/70")</f>
      </c>
      <c r="C31" s="4" t="inlineStr">
        <is>
          <t>Não vendido</t>
        </is>
      </c>
      <c r="D31" s="4" t="inlineStr">
        <is>
          <t>40</t>
        </is>
      </c>
      <c r="E31" s="5" t="inlineStr">
        <is>
          <t>27.000,00</t>
        </is>
      </c>
      <c r="F31" s="4" t="inlineStr">
        <is>
          <t>500.00</t>
        </is>
      </c>
    </row>
    <row collapsed="false" customFormat="false" customHeight="false" hidden="false" ht="12.1" outlineLevel="0" r="32">
      <c r="A32" s="5" t="s">
        <f>=HYPERLINK("https://leilaoonline.net/lote/detalhe/109585", "022")</f>
      </c>
      <c r="B32" s="4" t="s">
        <f>=HYPERLINK("https://leilaoonline.net/lote/detalhe/109585", "veja o vídeo!! ESCAVADEIRA HIDRÁULICA JCB JS 200; ANO 2013; 8535 HORAS - FUNCIONANDO")</f>
      </c>
      <c r="C32" s="4" t="inlineStr">
        <is>
          <t>Não vendido</t>
        </is>
      </c>
      <c r="D32" s="4" t="inlineStr">
        <is>
          <t>183</t>
        </is>
      </c>
      <c r="E32" s="5" t="inlineStr">
        <is>
          <t>223.000,00</t>
        </is>
      </c>
      <c r="F32" s="4" t="inlineStr">
        <is>
          <t>500.00</t>
        </is>
      </c>
    </row>
    <row collapsed="false" customFormat="false" customHeight="false" hidden="false" ht="12.1" outlineLevel="0" r="33">
      <c r="A33" s="5" t="s">
        <f>=HYPERLINK("https://leilaoonline.net/lote/detalhe/109197", "023")</f>
      </c>
      <c r="B33" s="4" t="s">
        <f>=HYPERLINK("https://leilaoonline.net/lote/detalhe/109197", "TRATOR MASSEY FERGUSSON 265; ORIGINAL; ANO APROXIMADO 1978")</f>
      </c>
      <c r="C33" s="4" t="inlineStr">
        <is>
          <t>Não vendido</t>
        </is>
      </c>
      <c r="D33" s="4" t="inlineStr">
        <is>
          <t>46</t>
        </is>
      </c>
      <c r="E33" s="5" t="inlineStr">
        <is>
          <t>32.500,00</t>
        </is>
      </c>
      <c r="F33" s="4" t="inlineStr">
        <is>
          <t>250.00</t>
        </is>
      </c>
    </row>
    <row collapsed="false" customFormat="false" customHeight="false" hidden="false" ht="12.1" outlineLevel="0" r="34">
      <c r="A34" s="5" t="s">
        <f>=HYPERLINK("https://leilaoonline.net/lote/detalhe/109203", "024")</f>
      </c>
      <c r="B34" s="4" t="s">
        <f>=HYPERLINK("https://leilaoonline.net/lote/detalhe/109203", "TRATOR VALMET MODELO 68; ANO 1982 - FUNCIONANDO")</f>
      </c>
      <c r="C34" s="4" t="inlineStr">
        <is>
          <t>Não vendido</t>
        </is>
      </c>
      <c r="D34" s="4" t="inlineStr">
        <is>
          <t>33</t>
        </is>
      </c>
      <c r="E34" s="5" t="inlineStr">
        <is>
          <t>18.500,00</t>
        </is>
      </c>
      <c r="F34" s="4" t="inlineStr">
        <is>
          <t>500.00</t>
        </is>
      </c>
    </row>
    <row collapsed="false" customFormat="false" customHeight="false" hidden="false" ht="12.1" outlineLevel="0" r="35">
      <c r="A35" s="5" t="s">
        <f>=HYPERLINK("https://leilaoonline.net/lote/detalhe/109198", "025")</f>
      </c>
      <c r="B35" s="4" t="s">
        <f>=HYPERLINK("https://leilaoonline.net/lote/detalhe/109198", "TRATOR MASSEY FERGUSSON; MODELO 55X; ANO 1971 - FUNCIONANDO")</f>
      </c>
      <c r="C35" s="4" t="inlineStr">
        <is>
          <t>Não vendido</t>
        </is>
      </c>
      <c r="D35" s="4" t="inlineStr">
        <is>
          <t>37</t>
        </is>
      </c>
      <c r="E35" s="5" t="inlineStr">
        <is>
          <t>26.500,00</t>
        </is>
      </c>
      <c r="F35" s="4" t="inlineStr">
        <is>
          <t>250.00</t>
        </is>
      </c>
    </row>
    <row collapsed="false" customFormat="false" customHeight="false" hidden="false" ht="12.1" outlineLevel="0" r="36">
      <c r="A36" s="5" t="s">
        <f>=HYPERLINK("https://leilaoonline.net/lote/detalhe/109201", "026")</f>
      </c>
      <c r="B36" s="4" t="s">
        <f>=HYPERLINK("https://leilaoonline.net/lote/detalhe/109201", "TRATOR MASSEY FERGUSSON 65X; ANO 1967")</f>
      </c>
      <c r="C36" s="4" t="inlineStr">
        <is>
          <t>Vendido</t>
        </is>
      </c>
      <c r="D36" s="4" t="inlineStr">
        <is>
          <t>75</t>
        </is>
      </c>
      <c r="E36" s="5" t="inlineStr">
        <is>
          <t>24.000,00</t>
        </is>
      </c>
      <c r="F36" s="4" t="inlineStr">
        <is>
          <t>250.00</t>
        </is>
      </c>
    </row>
    <row collapsed="false" customFormat="false" customHeight="false" hidden="false" ht="12.1" outlineLevel="0" r="37">
      <c r="A37" s="5" t="s">
        <f>=HYPERLINK("https://leilaoonline.net/lote/detalhe/109662", "027")</f>
      </c>
      <c r="B37" s="4" t="s">
        <f>=HYPERLINK("https://leilaoonline.net/lote/detalhe/109662", "veja o vídeo!! RETROESCAVADEIRA; NEW HOLLAND L90; ANO 2007; 4X2 - FUNCIONANDO")</f>
      </c>
      <c r="C37" s="4" t="inlineStr">
        <is>
          <t>Não vendido</t>
        </is>
      </c>
      <c r="D37" s="4" t="inlineStr">
        <is>
          <t>65</t>
        </is>
      </c>
      <c r="E37" s="5" t="inlineStr">
        <is>
          <t>92.250,00</t>
        </is>
      </c>
      <c r="F37" s="4" t="inlineStr">
        <is>
          <t>1250.00</t>
        </is>
      </c>
    </row>
    <row collapsed="false" customFormat="false" customHeight="false" hidden="false" ht="12.1" outlineLevel="0" r="38">
      <c r="A38" s="5" t="s">
        <f>=HYPERLINK("https://leilaoonline.net/lote/detalhe/109200", "028")</f>
      </c>
      <c r="B38" s="4" t="s">
        <f>=HYPERLINK("https://leilaoonline.net/lote/detalhe/109200", "TRATOR VALMET 60 ID.; COM ROÇADEIRA; ANO 1970")</f>
      </c>
      <c r="C38" s="4" t="inlineStr">
        <is>
          <t>Não vendido</t>
        </is>
      </c>
      <c r="D38" s="4" t="inlineStr">
        <is>
          <t>39</t>
        </is>
      </c>
      <c r="E38" s="5" t="inlineStr">
        <is>
          <t>12.500,00</t>
        </is>
      </c>
      <c r="F38" s="4" t="inlineStr">
        <is>
          <t>250.00</t>
        </is>
      </c>
    </row>
    <row collapsed="false" customFormat="false" customHeight="false" hidden="false" ht="12.1" outlineLevel="0" r="39">
      <c r="A39" s="5" t="s">
        <f>=HYPERLINK("https://leilaoonline.net/lote/detalhe/109204", "029")</f>
      </c>
      <c r="B39" s="4" t="s">
        <f>=HYPERLINK("https://leilaoonline.net/lote/detalhe/109204", "TRATOR VALMET 600D; ANO 1968")</f>
      </c>
      <c r="C39" s="4" t="inlineStr">
        <is>
          <t>Não vendido</t>
        </is>
      </c>
      <c r="D39" s="4" t="inlineStr">
        <is>
          <t>41</t>
        </is>
      </c>
      <c r="E39" s="5" t="inlineStr">
        <is>
          <t>11.000,00</t>
        </is>
      </c>
      <c r="F39" s="4" t="inlineStr">
        <is>
          <t>250.00</t>
        </is>
      </c>
    </row>
    <row collapsed="false" customFormat="false" customHeight="false" hidden="false" ht="12.1" outlineLevel="0" r="40">
      <c r="A40" s="5" t="s">
        <f>=HYPERLINK("https://leilaoonline.net/lote/detalhe/109199", "030")</f>
      </c>
      <c r="B40" s="4" t="s">
        <f>=HYPERLINK("https://leilaoonline.net/lote/detalhe/109199", "TRATOR VALMET 62 ID.; CAFEEIRO; ANO 76")</f>
      </c>
      <c r="C40" s="4" t="inlineStr">
        <is>
          <t>Não vendido</t>
        </is>
      </c>
      <c r="D40" s="4" t="inlineStr">
        <is>
          <t>48</t>
        </is>
      </c>
      <c r="E40" s="5" t="inlineStr">
        <is>
          <t>24.250,00</t>
        </is>
      </c>
      <c r="F40" s="4" t="inlineStr">
        <is>
          <t>250.00</t>
        </is>
      </c>
    </row>
    <row collapsed="false" customFormat="false" customHeight="false" hidden="false" ht="12.1" outlineLevel="0" r="41">
      <c r="A41" s="5" t="s">
        <f>=HYPERLINK("https://leilaoonline.net/lote/detalhe/109211", "031")</f>
      </c>
      <c r="B41" s="4" t="s">
        <f>=HYPERLINK("https://leilaoonline.net/lote/detalhe/109211", "TRATOR CBT 8440; COM DIREÇÃO HIDRÁULICA; ANO 1986")</f>
      </c>
      <c r="C41" s="4" t="inlineStr">
        <is>
          <t>Não vendido</t>
        </is>
      </c>
      <c r="D41" s="4" t="inlineStr">
        <is>
          <t>50</t>
        </is>
      </c>
      <c r="E41" s="5" t="inlineStr">
        <is>
          <t>29.500,00</t>
        </is>
      </c>
      <c r="F41" s="4" t="inlineStr">
        <is>
          <t>500.00</t>
        </is>
      </c>
    </row>
    <row collapsed="false" customFormat="false" customHeight="false" hidden="false" ht="12.1" outlineLevel="0" r="42">
      <c r="A42" s="5" t="s">
        <f>=HYPERLINK("https://leilaoonline.net/lote/detalhe/109212", "032")</f>
      </c>
      <c r="B42" s="4" t="s">
        <f>=HYPERLINK("https://leilaoonline.net/lote/detalhe/109212", "MICRO TRATOR; ANO 2011; COM PARTIDA ELÉTRICA; MODELO ZT 15 CV; DIESEL; MARCA KAWASHIMA - FUNCIONANDO")</f>
      </c>
      <c r="C42" s="4" t="inlineStr">
        <is>
          <t>Não vendido</t>
        </is>
      </c>
      <c r="D42" s="4" t="inlineStr">
        <is>
          <t>17</t>
        </is>
      </c>
      <c r="E42" s="5" t="inlineStr">
        <is>
          <t>12.500,00</t>
        </is>
      </c>
      <c r="F42" s="4" t="inlineStr">
        <is>
          <t>500.00</t>
        </is>
      </c>
    </row>
    <row collapsed="false" customFormat="false" customHeight="false" hidden="false" ht="12.1" outlineLevel="0" r="43">
      <c r="A43" s="5" t="s">
        <f>=HYPERLINK("https://leilaoonline.net/lote/detalhe/109215", "033")</f>
      </c>
      <c r="B43" s="4" t="s">
        <f>=HYPERLINK("https://leilaoonline.net/lote/detalhe/109215", "TRATOR VALMET 60 ID.; ANO 1970")</f>
      </c>
      <c r="C43" s="4" t="inlineStr">
        <is>
          <t>Não vendido</t>
        </is>
      </c>
      <c r="D43" s="4" t="inlineStr">
        <is>
          <t>46</t>
        </is>
      </c>
      <c r="E43" s="5" t="inlineStr">
        <is>
          <t>12.500,00</t>
        </is>
      </c>
      <c r="F43" s="4" t="inlineStr">
        <is>
          <t>250.00</t>
        </is>
      </c>
    </row>
    <row collapsed="false" customFormat="false" customHeight="false" hidden="false" ht="12.1" outlineLevel="0" r="44">
      <c r="A44" s="5" t="s">
        <f>=HYPERLINK("https://leilaoonline.net/lote/detalhe/109670", "034")</f>
      </c>
      <c r="B44" s="4" t="s">
        <f>=HYPERLINK("https://leilaoonline.net/lote/detalhe/109670", "veja o vídeo!! RETROESCAVADEIRA VOLVO; MODELO BL60; ANO 2013; 4X4; 3.000 HORAS - FUNCIONANDO")</f>
      </c>
      <c r="C44" s="4" t="inlineStr">
        <is>
          <t>Não vendido</t>
        </is>
      </c>
      <c r="D44" s="4" t="inlineStr">
        <is>
          <t>76</t>
        </is>
      </c>
      <c r="E44" s="5" t="inlineStr">
        <is>
          <t>142.500,00</t>
        </is>
      </c>
      <c r="F44" s="4" t="inlineStr">
        <is>
          <t>1250.00</t>
        </is>
      </c>
    </row>
    <row collapsed="false" customFormat="false" customHeight="false" hidden="false" ht="12.1" outlineLevel="0" r="45">
      <c r="A45" s="5" t="s">
        <f>=HYPERLINK("https://leilaoonline.net/lote/detalhe/109671", "035")</f>
      </c>
      <c r="B45" s="4" t="s">
        <f>=HYPERLINK("https://leilaoonline.net/lote/detalhe/109671", "veja o vídeo!! TRATOR FORD 6600; COM EQUIPAMENTO DIANTEIRO ADAPTADO PARA PALETEIRA; COMANDO DUPLO; ANO 1982")</f>
      </c>
      <c r="C45" s="4" t="inlineStr">
        <is>
          <t>Não vendido</t>
        </is>
      </c>
      <c r="D45" s="4" t="inlineStr">
        <is>
          <t>27</t>
        </is>
      </c>
      <c r="E45" s="5" t="inlineStr">
        <is>
          <t>34.500,00</t>
        </is>
      </c>
      <c r="F45" s="4" t="inlineStr">
        <is>
          <t>250.00</t>
        </is>
      </c>
    </row>
    <row collapsed="false" customFormat="false" customHeight="false" hidden="false" ht="12.1" outlineLevel="0" r="46">
      <c r="A46" s="5" t="s">
        <f>=HYPERLINK("https://leilaoonline.net/lote/detalhe/109216", "036")</f>
      </c>
      <c r="B46" s="4" t="s">
        <f>=HYPERLINK("https://leilaoonline.net/lote/detalhe/109216", "TRATOR VALMET; ANO 82 - FUNCIONANDO")</f>
      </c>
      <c r="C46" s="4" t="inlineStr">
        <is>
          <t>Não vendido</t>
        </is>
      </c>
      <c r="D46" s="4" t="inlineStr">
        <is>
          <t>45</t>
        </is>
      </c>
      <c r="E46" s="5" t="inlineStr">
        <is>
          <t>37.000,00</t>
        </is>
      </c>
      <c r="F46" s="4" t="inlineStr">
        <is>
          <t>500.00</t>
        </is>
      </c>
    </row>
    <row collapsed="false" customFormat="false" customHeight="false" hidden="false" ht="12.1" outlineLevel="0" r="47">
      <c r="A47" s="5" t="s">
        <f>=HYPERLINK("https://leilaoonline.net/lote/detalhe/109217", "037")</f>
      </c>
      <c r="B47" s="4" t="s">
        <f>=HYPERLINK("https://leilaoonline.net/lote/detalhe/109217", "CBT 2600; ANO 1984; TRAÇADO; DIREÇÃO HIDRÁULICA; COM COMPRESSOR DE AR PARA ENCHER CILINDROS DE COMANDO; HIDRÁULICO COM PISTÃO - FUNCIONANDO")</f>
      </c>
      <c r="C47" s="4" t="inlineStr">
        <is>
          <t>Não vendido</t>
        </is>
      </c>
      <c r="D47" s="4" t="inlineStr">
        <is>
          <t>69</t>
        </is>
      </c>
      <c r="E47" s="5" t="inlineStr">
        <is>
          <t>45.000,00</t>
        </is>
      </c>
      <c r="F47" s="4" t="inlineStr">
        <is>
          <t>500.00</t>
        </is>
      </c>
    </row>
    <row collapsed="false" customFormat="false" customHeight="false" hidden="false" ht="12.1" outlineLevel="0" r="48">
      <c r="A48" s="5" t="s">
        <f>=HYPERLINK("https://leilaoonline.net/lote/detalhe/109672", "038")</f>
      </c>
      <c r="B48" s="4" t="s">
        <f>=HYPERLINK("https://leilaoonline.net/lote/detalhe/109672", "veja o vídeo!! TRATOR AGRALE 4300; ANO 1998 - FUNCIONANDO")</f>
      </c>
      <c r="C48" s="4" t="inlineStr">
        <is>
          <t>Não vendido</t>
        </is>
      </c>
      <c r="D48" s="4" t="inlineStr">
        <is>
          <t>43</t>
        </is>
      </c>
      <c r="E48" s="5" t="inlineStr">
        <is>
          <t>22.000,00</t>
        </is>
      </c>
      <c r="F48" s="4" t="inlineStr">
        <is>
          <t>500.00</t>
        </is>
      </c>
    </row>
    <row collapsed="false" customFormat="false" customHeight="false" hidden="false" ht="12.1" outlineLevel="0" r="49">
      <c r="A49" s="5" t="s">
        <f>=HYPERLINK("https://leilaoonline.net/lote/detalhe/109214", "039")</f>
      </c>
      <c r="B49" s="4" t="s">
        <f>=HYPERLINK("https://leilaoonline.net/lote/detalhe/109214", "TRATOR VALMET 60 ID.; ANO 71")</f>
      </c>
      <c r="C49" s="4" t="inlineStr">
        <is>
          <t>Não vendido</t>
        </is>
      </c>
      <c r="D49" s="4" t="inlineStr">
        <is>
          <t>40</t>
        </is>
      </c>
      <c r="E49" s="5" t="inlineStr">
        <is>
          <t>11.000,00</t>
        </is>
      </c>
      <c r="F49" s="4" t="inlineStr">
        <is>
          <t>250.00</t>
        </is>
      </c>
    </row>
    <row collapsed="false" customFormat="false" customHeight="false" hidden="false" ht="12.1" outlineLevel="0" r="50">
      <c r="A50" s="5" t="s">
        <f>=HYPERLINK("https://leilaoonline.net/lote/detalhe/109673", "040")</f>
      </c>
      <c r="B50" s="4" t="s">
        <f>=HYPERLINK("https://leilaoonline.net/lote/detalhe/109673", "veja o vídeo!! TRATOR VALTRA BH 205I COM LÂMINA DIANTEIRA; ANO 2013; HORIMETRO 8130")</f>
      </c>
      <c r="C50" s="4" t="inlineStr">
        <is>
          <t>Não vendido</t>
        </is>
      </c>
      <c r="D50" s="4" t="inlineStr">
        <is>
          <t>97</t>
        </is>
      </c>
      <c r="E50" s="5" t="inlineStr">
        <is>
          <t>154.750,00</t>
        </is>
      </c>
      <c r="F50" s="4" t="inlineStr">
        <is>
          <t>1250.00</t>
        </is>
      </c>
    </row>
    <row collapsed="false" customFormat="false" customHeight="false" hidden="false" ht="12.1" outlineLevel="0" r="51">
      <c r="A51" s="5" t="s">
        <f>=HYPERLINK("https://leilaoonline.net/lote/detalhe/109210", "041")</f>
      </c>
      <c r="B51" s="4" t="s">
        <f>=HYPERLINK("https://leilaoonline.net/lote/detalhe/109210", "TRATOR FORD 8830; ANO 2000; TRAÇADO; HIDRÁULICO TRASEIRO; TOMADA DE FORÇA - FUNCIONANDO")</f>
      </c>
      <c r="C51" s="4" t="inlineStr">
        <is>
          <t>Não vendido</t>
        </is>
      </c>
      <c r="D51" s="4" t="inlineStr">
        <is>
          <t>115</t>
        </is>
      </c>
      <c r="E51" s="5" t="inlineStr">
        <is>
          <t>68.500,00</t>
        </is>
      </c>
      <c r="F51" s="4" t="inlineStr">
        <is>
          <t>500.00</t>
        </is>
      </c>
    </row>
    <row collapsed="false" customFormat="false" customHeight="false" hidden="false" ht="12.1" outlineLevel="0" r="52">
      <c r="A52" s="5" t="s">
        <f>=HYPERLINK("https://leilaoonline.net/lote/detalhe/109219", "042")</f>
      </c>
      <c r="B52" s="4" t="s">
        <f>=HYPERLINK("https://leilaoonline.net/lote/detalhe/109219", "2 TRATORES GIRO ZERO HUSQVARNA")</f>
      </c>
      <c r="C52" s="4" t="inlineStr">
        <is>
          <t>Não vendido</t>
        </is>
      </c>
      <c r="D52" s="4" t="inlineStr">
        <is>
          <t>12</t>
        </is>
      </c>
      <c r="E52" s="5" t="inlineStr">
        <is>
          <t>6.250,00</t>
        </is>
      </c>
      <c r="F52" s="4" t="inlineStr">
        <is>
          <t>250.00</t>
        </is>
      </c>
    </row>
    <row collapsed="false" customFormat="false" customHeight="false" hidden="false" ht="12.1" outlineLevel="0" r="53">
      <c r="A53" s="5" t="s">
        <f>=HYPERLINK("https://leilaoonline.net/lote/detalhe/109218", "043")</f>
      </c>
      <c r="B53" s="4" t="s">
        <f>=HYPERLINK("https://leilaoonline.net/lote/detalhe/109218", "TRATOR VALMET; MODELO 65 ID.; ANO 78 - FUNCIONANDO")</f>
      </c>
      <c r="C53" s="4" t="inlineStr">
        <is>
          <t>Não vendido</t>
        </is>
      </c>
      <c r="D53" s="4" t="inlineStr">
        <is>
          <t>17</t>
        </is>
      </c>
      <c r="E53" s="5" t="inlineStr">
        <is>
          <t>13.500,00</t>
        </is>
      </c>
      <c r="F53" s="4" t="inlineStr">
        <is>
          <t>500.00</t>
        </is>
      </c>
    </row>
    <row collapsed="false" customFormat="false" customHeight="false" hidden="false" ht="12.1" outlineLevel="0" r="54">
      <c r="A54" s="5" t="s">
        <f>=HYPERLINK("https://leilaoonline.net/lote/detalhe/109213", "044")</f>
      </c>
      <c r="B54" s="4" t="s">
        <f>=HYPERLINK("https://leilaoonline.net/lote/detalhe/109213", "TRATOR MASSEY FERGUSSON 250; ANO 1976 - FUNCIONANDO")</f>
      </c>
      <c r="C54" s="4" t="inlineStr">
        <is>
          <t>Não vendido</t>
        </is>
      </c>
      <c r="D54" s="4" t="inlineStr">
        <is>
          <t>55</t>
        </is>
      </c>
      <c r="E54" s="5" t="inlineStr">
        <is>
          <t>32.000,00</t>
        </is>
      </c>
      <c r="F54" s="4" t="inlineStr">
        <is>
          <t>250.00</t>
        </is>
      </c>
    </row>
    <row collapsed="false" customFormat="false" customHeight="false" hidden="false" ht="12.1" outlineLevel="0" r="55">
      <c r="A55" s="5" t="s">
        <f>=HYPERLINK("https://leilaoonline.net/lote/detalhe/109220", "045")</f>
      </c>
      <c r="B55" s="4" t="s">
        <f>=HYPERLINK("https://leilaoonline.net/lote/detalhe/109220", "GRADE ARADORA DE ARRASTO 14 X 28 POLEGADAS; ANO 2021; ESPESSAMENTO 27CM")</f>
      </c>
      <c r="C55" s="4" t="inlineStr">
        <is>
          <t>Não vendido</t>
        </is>
      </c>
      <c r="D55" s="4" t="inlineStr">
        <is>
          <t>56</t>
        </is>
      </c>
      <c r="E55" s="5" t="inlineStr">
        <is>
          <t>15.500,00</t>
        </is>
      </c>
      <c r="F55" s="4" t="inlineStr">
        <is>
          <t>250.00</t>
        </is>
      </c>
    </row>
    <row collapsed="false" customFormat="false" customHeight="false" hidden="false" ht="12.1" outlineLevel="0" r="56">
      <c r="A56" s="5" t="s">
        <f>=HYPERLINK("https://leilaoonline.net/lote/detalhe/109674", "046")</f>
      </c>
      <c r="B56" s="4" t="s">
        <f>=HYPERLINK("https://leilaoonline.net/lote/detalhe/109674", "veja o vídeo!! PÁ CARREGADEIRA MICHIGAN 75 III.; ANO 1978 - FUNCIONANDO")</f>
      </c>
      <c r="C56" s="4" t="inlineStr">
        <is>
          <t>Não vendido</t>
        </is>
      </c>
      <c r="D56" s="4" t="inlineStr">
        <is>
          <t>15</t>
        </is>
      </c>
      <c r="E56" s="5" t="inlineStr">
        <is>
          <t>28.000,00</t>
        </is>
      </c>
      <c r="F56" s="4" t="inlineStr">
        <is>
          <t>1000.00</t>
        </is>
      </c>
    </row>
    <row collapsed="false" customFormat="false" customHeight="false" hidden="false" ht="12.1" outlineLevel="0" r="57">
      <c r="A57" s="5" t="s">
        <f>=HYPERLINK("https://leilaoonline.net/lote/detalhe/110502", "047")</f>
      </c>
      <c r="B57" s="4" t="s">
        <f>=HYPERLINK("https://leilaoonline.net/lote/detalhe/110502", "TRATOR VALMET 80 ID.; ANO 1970; MOTOR MWM 4CC - FUNCIONANDO")</f>
      </c>
      <c r="C57" s="4" t="inlineStr">
        <is>
          <t>Não vendido</t>
        </is>
      </c>
      <c r="D57" s="4" t="inlineStr">
        <is>
          <t>27</t>
        </is>
      </c>
      <c r="E57" s="5" t="inlineStr">
        <is>
          <t>14.500,00</t>
        </is>
      </c>
      <c r="F57" s="4" t="inlineStr">
        <is>
          <t>500.00</t>
        </is>
      </c>
    </row>
    <row collapsed="false" customFormat="false" customHeight="false" hidden="false" ht="12.1" outlineLevel="0" r="58">
      <c r="A58" s="5" t="s">
        <f>=HYPERLINK("https://leilaoonline.net/lote/detalhe/109222", "048")</f>
      </c>
      <c r="B58" s="4" t="s">
        <f>=HYPERLINK("https://leilaoonline.net/lote/detalhe/109222", "GRADE ARADORA; 20 DISCOS X 26; TRANSPORTE NO HIDRÁULICO")</f>
      </c>
      <c r="C58" s="4" t="inlineStr">
        <is>
          <t>Não vendido</t>
        </is>
      </c>
      <c r="D58" s="4" t="inlineStr">
        <is>
          <t>9</t>
        </is>
      </c>
      <c r="E58" s="5" t="inlineStr">
        <is>
          <t>3.400,00</t>
        </is>
      </c>
      <c r="F58" s="4" t="inlineStr">
        <is>
          <t>150.00</t>
        </is>
      </c>
    </row>
    <row collapsed="false" customFormat="false" customHeight="false" hidden="false" ht="12.1" outlineLevel="0" r="59">
      <c r="A59" s="5" t="s">
        <f>=HYPERLINK("https://leilaoonline.net/lote/detalhe/109223", "049")</f>
      </c>
      <c r="B59" s="4" t="s">
        <f>=HYPERLINK("https://leilaoonline.net/lote/detalhe/109223", "GRADE ARADORA; 14 DISCOS X 26")</f>
      </c>
      <c r="C59" s="4" t="inlineStr">
        <is>
          <t>Não vendido</t>
        </is>
      </c>
      <c r="D59" s="4" t="inlineStr">
        <is>
          <t>9</t>
        </is>
      </c>
      <c r="E59" s="5" t="inlineStr">
        <is>
          <t>4.450,00</t>
        </is>
      </c>
      <c r="F59" s="4" t="inlineStr">
        <is>
          <t>150.00</t>
        </is>
      </c>
    </row>
    <row collapsed="false" customFormat="false" customHeight="false" hidden="false" ht="12.1" outlineLevel="0" r="60">
      <c r="A60" s="5" t="s">
        <f>=HYPERLINK("https://leilaoonline.net/lote/detalhe/109226", "050")</f>
      </c>
      <c r="B60" s="4" t="s">
        <f>=HYPERLINK("https://leilaoonline.net/lote/detalhe/109226", "RECOLHEDORA DE FEIJÃO; MARCA MIAC")</f>
      </c>
      <c r="C60" s="4" t="inlineStr">
        <is>
          <t>Não vendido</t>
        </is>
      </c>
      <c r="D60" s="4" t="inlineStr">
        <is>
          <t>4</t>
        </is>
      </c>
      <c r="E60" s="5" t="inlineStr">
        <is>
          <t>1.750,00</t>
        </is>
      </c>
      <c r="F60" s="4" t="inlineStr">
        <is>
          <t>250.00</t>
        </is>
      </c>
    </row>
    <row collapsed="false" customFormat="false" customHeight="false" hidden="false" ht="12.1" outlineLevel="0" r="61">
      <c r="A61" s="5" t="s">
        <f>=HYPERLINK("https://leilaoonline.net/lote/detalhe/109225", "051")</f>
      </c>
      <c r="B61" s="4" t="s">
        <f>=HYPERLINK("https://leilaoonline.net/lote/detalhe/109225", "IMPLEMENTOS (2 SUBSOLADORES DE 1 HASTE; 1 DISCADOR DE 2 RUAS; 1 DESFIBRADEIRA SEM MOTORR")</f>
      </c>
      <c r="C61" s="4" t="inlineStr">
        <is>
          <t>Vendido</t>
        </is>
      </c>
      <c r="D61" s="4" t="inlineStr">
        <is>
          <t>7</t>
        </is>
      </c>
      <c r="E61" s="5" t="inlineStr">
        <is>
          <t>4.000,00</t>
        </is>
      </c>
      <c r="F61" s="4" t="inlineStr">
        <is>
          <t>150.00</t>
        </is>
      </c>
    </row>
    <row collapsed="false" customFormat="false" customHeight="false" hidden="false" ht="12.1" outlineLevel="0" r="62">
      <c r="A62" s="5" t="s">
        <f>=HYPERLINK("https://leilaoonline.net/lote/detalhe/109229", "052")</f>
      </c>
      <c r="B62" s="4" t="s">
        <f>=HYPERLINK("https://leilaoonline.net/lote/detalhe/109229", "LOTE COM APROX. 13.300 GALÕES DE 10L (LANCE POR UNIDADE)")</f>
      </c>
      <c r="C62" s="4" t="inlineStr">
        <is>
          <t>Não vendido</t>
        </is>
      </c>
      <c r="D62" s="4" t="inlineStr">
        <is>
          <t>0</t>
        </is>
      </c>
      <c r="E62" s="5" t="inlineStr">
        <is>
          <t>1,00</t>
        </is>
      </c>
      <c r="F62" s="4" t="inlineStr">
        <is>
          <t>0.50</t>
        </is>
      </c>
    </row>
    <row collapsed="false" customFormat="false" customHeight="false" hidden="false" ht="12.1" outlineLevel="0" r="63">
      <c r="A63" s="5" t="s">
        <f>=HYPERLINK("https://leilaoonline.net/lote/detalhe/109230", "053")</f>
      </c>
      <c r="B63" s="4" t="s">
        <f>=HYPERLINK("https://leilaoonline.net/lote/detalhe/109230", "APROX. 42 TONELADAS TRILHO TR57 VENDA POR KILO (TAM. VARIADOS)")</f>
      </c>
      <c r="C63" s="4" t="inlineStr">
        <is>
          <t>Não vendido</t>
        </is>
      </c>
      <c r="D63" s="4" t="inlineStr">
        <is>
          <t>1</t>
        </is>
      </c>
      <c r="E63" s="5" t="inlineStr">
        <is>
          <t>1,50</t>
        </is>
      </c>
      <c r="F63" s="4" t="inlineStr">
        <is>
          <t>0.50</t>
        </is>
      </c>
    </row>
    <row collapsed="false" customFormat="false" customHeight="false" hidden="false" ht="12.1" outlineLevel="0" r="64">
      <c r="A64" s="5" t="s">
        <f>=HYPERLINK("https://leilaoonline.net/lote/detalhe/109927", "054")</f>
      </c>
      <c r="B64" s="4" t="s">
        <f>=HYPERLINK("https://leilaoonline.net/lote/detalhe/109927", "COLHEDEIRA DE MILHO DE UMA RUA; MARCA PENHA")</f>
      </c>
      <c r="C64" s="4" t="inlineStr">
        <is>
          <t>Não vendido</t>
        </is>
      </c>
      <c r="D64" s="4" t="inlineStr">
        <is>
          <t>33</t>
        </is>
      </c>
      <c r="E64" s="5" t="inlineStr">
        <is>
          <t>17.500,00</t>
        </is>
      </c>
      <c r="F64" s="4" t="inlineStr">
        <is>
          <t>500.00</t>
        </is>
      </c>
    </row>
    <row collapsed="false" customFormat="false" customHeight="false" hidden="false" ht="12.1" outlineLevel="0" r="65">
      <c r="A65" s="5" t="s">
        <f>=HYPERLINK("https://leilaoonline.net/lote/detalhe/109228", "055")</f>
      </c>
      <c r="B65" s="4" t="s">
        <f>=HYPERLINK("https://leilaoonline.net/lote/detalhe/109228", "MOTOR LIEBHERR DA ESCAVADEIRA; 6 CILINDROS; ANO 2000; COMPLETO")</f>
      </c>
      <c r="C65" s="4" t="inlineStr">
        <is>
          <t>Não vendido</t>
        </is>
      </c>
      <c r="D65" s="4" t="inlineStr">
        <is>
          <t>3</t>
        </is>
      </c>
      <c r="E65" s="5" t="inlineStr">
        <is>
          <t>2.000,00</t>
        </is>
      </c>
      <c r="F65" s="4" t="inlineStr">
        <is>
          <t>500.00</t>
        </is>
      </c>
    </row>
    <row collapsed="false" customFormat="false" customHeight="false" hidden="false" ht="12.1" outlineLevel="0" r="66">
      <c r="A66" s="5" t="s">
        <f>=HYPERLINK("https://leilaoonline.net/lote/detalhe/109232", "056")</f>
      </c>
      <c r="B66" s="4" t="s">
        <f>=HYPERLINK("https://leilaoonline.net/lote/detalhe/109232", "2 TRINCHAS DE 2 METROS")</f>
      </c>
      <c r="C66" s="4" t="inlineStr">
        <is>
          <t>Não vendido</t>
        </is>
      </c>
      <c r="D66" s="4" t="inlineStr">
        <is>
          <t>35</t>
        </is>
      </c>
      <c r="E66" s="5" t="inlineStr">
        <is>
          <t>9.750,00</t>
        </is>
      </c>
      <c r="F66" s="4" t="inlineStr">
        <is>
          <t>250.00</t>
        </is>
      </c>
    </row>
    <row collapsed="false" customFormat="false" customHeight="false" hidden="false" ht="12.1" outlineLevel="0" r="67">
      <c r="A67" s="5" t="s">
        <f>=HYPERLINK("https://leilaoonline.net/lote/detalhe/109224", "057")</f>
      </c>
      <c r="B67" s="4" t="s">
        <f>=HYPERLINK("https://leilaoonline.net/lote/detalhe/109224", "veja o vídeo!! GERADOR DE 375 KVA MOTOR ESCANIA - FUNCIONANDO")</f>
      </c>
      <c r="C67" s="4" t="inlineStr">
        <is>
          <t>Não vendido</t>
        </is>
      </c>
      <c r="D67" s="4" t="inlineStr">
        <is>
          <t>3</t>
        </is>
      </c>
      <c r="E67" s="5" t="inlineStr">
        <is>
          <t>12.500,00</t>
        </is>
      </c>
      <c r="F67" s="4" t="inlineStr">
        <is>
          <t>1150.00</t>
        </is>
      </c>
    </row>
    <row collapsed="false" customFormat="false" customHeight="false" hidden="false" ht="12.1" outlineLevel="0" r="68">
      <c r="A68" s="5" t="s">
        <f>=HYPERLINK("https://leilaoonline.net/lote/detalhe/109233", "058")</f>
      </c>
      <c r="B68" s="4" t="s">
        <f>=HYPERLINK("https://leilaoonline.net/lote/detalhe/109233", "BRAÇO DE RETRO ESCAVADEIRA PARA MINI CARREGADEIRA")</f>
      </c>
      <c r="C68" s="4" t="inlineStr">
        <is>
          <t>Não vendido</t>
        </is>
      </c>
      <c r="D68" s="4" t="inlineStr">
        <is>
          <t>29</t>
        </is>
      </c>
      <c r="E68" s="5" t="inlineStr">
        <is>
          <t>18.000,00</t>
        </is>
      </c>
      <c r="F68" s="4" t="inlineStr">
        <is>
          <t>500.00</t>
        </is>
      </c>
    </row>
    <row collapsed="false" customFormat="false" customHeight="false" hidden="false" ht="12.1" outlineLevel="0" r="69">
      <c r="A69" s="5" t="s">
        <f>=HYPERLINK("https://leilaoonline.net/lote/detalhe/109668", "059")</f>
      </c>
      <c r="B69" s="4" t="s">
        <f>=HYPERLINK("https://leilaoonline.net/lote/detalhe/109668", "veja o vídeo!! MOTOR MERCEDES BENZ; MODELO 1721; COMPLETO - FUNCIONANDO")</f>
      </c>
      <c r="C69" s="4" t="inlineStr">
        <is>
          <t>Não vendido</t>
        </is>
      </c>
      <c r="D69" s="4" t="inlineStr">
        <is>
          <t>19</t>
        </is>
      </c>
      <c r="E69" s="5" t="inlineStr">
        <is>
          <t>10.500,00</t>
        </is>
      </c>
      <c r="F69" s="4" t="inlineStr">
        <is>
          <t>500.00</t>
        </is>
      </c>
    </row>
    <row collapsed="false" customFormat="false" customHeight="false" hidden="false" ht="12.1" outlineLevel="0" r="70">
      <c r="A70" s="5" t="s">
        <f>=HYPERLINK("https://leilaoonline.net/lote/detalhe/109227", "060")</f>
      </c>
      <c r="B70" s="4" t="s">
        <f>=HYPERLINK("https://leilaoonline.net/lote/detalhe/109227", "BRITADOR CONE; 120 TS; DESMONTADO")</f>
      </c>
      <c r="C70" s="4" t="inlineStr">
        <is>
          <t>Não vendido</t>
        </is>
      </c>
      <c r="D70" s="4" t="inlineStr">
        <is>
          <t>3</t>
        </is>
      </c>
      <c r="E70" s="5" t="inlineStr">
        <is>
          <t>12.000,00</t>
        </is>
      </c>
      <c r="F70" s="4" t="inlineStr">
        <is>
          <t>1000.00</t>
        </is>
      </c>
    </row>
    <row collapsed="false" customFormat="false" customHeight="false" hidden="false" ht="12.1" outlineLevel="0" r="71">
      <c r="A71" s="5" t="s">
        <f>=HYPERLINK("https://leilaoonline.net/lote/detalhe/109234", "061")</f>
      </c>
      <c r="B71" s="4" t="s">
        <f>=HYPERLINK("https://leilaoonline.net/lote/detalhe/109234", "4 BOMBAS DE 400 CV CADA")</f>
      </c>
      <c r="C71" s="4" t="inlineStr">
        <is>
          <t>Não vendido</t>
        </is>
      </c>
      <c r="D71" s="4" t="inlineStr">
        <is>
          <t>0</t>
        </is>
      </c>
      <c r="E71" s="5" t="inlineStr">
        <is>
          <t>30.000,00</t>
        </is>
      </c>
      <c r="F71" s="4" t="inlineStr">
        <is>
          <t>500.00</t>
        </is>
      </c>
    </row>
    <row collapsed="false" customFormat="false" customHeight="false" hidden="false" ht="12.1" outlineLevel="0" r="72">
      <c r="A72" s="5" t="s">
        <f>=HYPERLINK("https://leilaoonline.net/lote/detalhe/109675", "062")</f>
      </c>
      <c r="B72" s="4" t="s">
        <f>=HYPERLINK("https://leilaoonline.net/lote/detalhe/109675", "SERRA DE FITA; PARA FERRO, MADEIRA E OUTROS; COM ACESSÓRIO DE SOLDAR A SERRA")</f>
      </c>
      <c r="C72" s="4" t="inlineStr">
        <is>
          <t>Não vendido</t>
        </is>
      </c>
      <c r="D72" s="4" t="inlineStr">
        <is>
          <t>13</t>
        </is>
      </c>
      <c r="E72" s="5" t="inlineStr">
        <is>
          <t>4.000,00</t>
        </is>
      </c>
      <c r="F72" s="4" t="inlineStr">
        <is>
          <t>250.00</t>
        </is>
      </c>
    </row>
    <row collapsed="false" customFormat="false" customHeight="false" hidden="false" ht="12.1" outlineLevel="0" r="73">
      <c r="A73" s="5" t="s">
        <f>=HYPERLINK("https://leilaoonline.net/lote/detalhe/109240", "063")</f>
      </c>
      <c r="B73" s="4" t="s">
        <f>=HYPERLINK("https://leilaoonline.net/lote/detalhe/109240", "COBRIDOR DE CANA; MARCA JUMIL")</f>
      </c>
      <c r="C73" s="4" t="inlineStr">
        <is>
          <t>Vendido</t>
        </is>
      </c>
      <c r="D73" s="4" t="inlineStr">
        <is>
          <t>27</t>
        </is>
      </c>
      <c r="E73" s="5" t="inlineStr">
        <is>
          <t>8.500,00</t>
        </is>
      </c>
      <c r="F73" s="4" t="inlineStr">
        <is>
          <t>250.00</t>
        </is>
      </c>
    </row>
    <row collapsed="false" customFormat="false" customHeight="false" hidden="false" ht="12.1" outlineLevel="0" r="74">
      <c r="A74" s="5" t="s">
        <f>=HYPERLINK("https://leilaoonline.net/lote/detalhe/109235", "064")</f>
      </c>
      <c r="B74" s="4" t="s">
        <f>=HYPERLINK("https://leilaoonline.net/lote/detalhe/109235", "LAVADEIRA INDUSTRIAL COMPLETA")</f>
      </c>
      <c r="C74" s="4" t="inlineStr">
        <is>
          <t>Não vendido</t>
        </is>
      </c>
      <c r="D74" s="4" t="inlineStr">
        <is>
          <t>1</t>
        </is>
      </c>
      <c r="E74" s="5" t="inlineStr">
        <is>
          <t>3.000,00</t>
        </is>
      </c>
      <c r="F74" s="4" t="inlineStr">
        <is>
          <t>250.00</t>
        </is>
      </c>
    </row>
    <row collapsed="false" customFormat="false" customHeight="false" hidden="false" ht="12.1" outlineLevel="0" r="75">
      <c r="A75" s="5" t="s">
        <f>=HYPERLINK("https://leilaoonline.net/lote/detalhe/109236", "065")</f>
      </c>
      <c r="B75" s="4" t="s">
        <f>=HYPERLINK("https://leilaoonline.net/lote/detalhe/109236", "COMPRESSOR TRIFÁSICO")</f>
      </c>
      <c r="C75" s="4" t="inlineStr">
        <is>
          <t>Vendido</t>
        </is>
      </c>
      <c r="D75" s="4" t="inlineStr">
        <is>
          <t>9</t>
        </is>
      </c>
      <c r="E75" s="5" t="inlineStr">
        <is>
          <t>1.800,00</t>
        </is>
      </c>
      <c r="F75" s="4" t="inlineStr">
        <is>
          <t>100.00</t>
        </is>
      </c>
    </row>
    <row collapsed="false" customFormat="false" customHeight="false" hidden="false" ht="12.1" outlineLevel="0" r="76">
      <c r="A76" s="5" t="s">
        <f>=HYPERLINK("https://leilaoonline.net/lote/detalhe/109241", "066")</f>
      </c>
      <c r="B76" s="4" t="s">
        <f>=HYPERLINK("https://leilaoonline.net/lote/detalhe/109241", "SULCADOR DE CANA; MARCA DMB; COM DISCOS DE CORTE PARA PLANTIO DIRETO")</f>
      </c>
      <c r="C76" s="4" t="inlineStr">
        <is>
          <t>Não vendido</t>
        </is>
      </c>
      <c r="D76" s="4" t="inlineStr">
        <is>
          <t>20</t>
        </is>
      </c>
      <c r="E76" s="5" t="inlineStr">
        <is>
          <t>7.000,00</t>
        </is>
      </c>
      <c r="F76" s="4" t="inlineStr">
        <is>
          <t>250.00</t>
        </is>
      </c>
    </row>
    <row collapsed="false" customFormat="false" customHeight="false" hidden="false" ht="12.1" outlineLevel="0" r="77">
      <c r="A77" s="5" t="s">
        <f>=HYPERLINK("https://leilaoonline.net/lote/detalhe/109242", "067")</f>
      </c>
      <c r="B77" s="4" t="s">
        <f>=HYPERLINK("https://leilaoonline.net/lote/detalhe/109242", "CALCAREADEIRA; MARCA PICIN; DE 5500KG; ESTEIRA DE 40CM")</f>
      </c>
      <c r="C77" s="4" t="inlineStr">
        <is>
          <t>Não vendido</t>
        </is>
      </c>
      <c r="D77" s="4" t="inlineStr">
        <is>
          <t>28</t>
        </is>
      </c>
      <c r="E77" s="5" t="inlineStr">
        <is>
          <t>17.500,00</t>
        </is>
      </c>
      <c r="F77" s="4" t="inlineStr">
        <is>
          <t>250.00</t>
        </is>
      </c>
    </row>
    <row collapsed="false" customFormat="false" customHeight="false" hidden="false" ht="12.1" outlineLevel="0" r="78">
      <c r="A78" s="5" t="s">
        <f>=HYPERLINK("https://leilaoonline.net/lote/detalhe/109221", "068")</f>
      </c>
      <c r="B78" s="4" t="s">
        <f>=HYPERLINK("https://leilaoonline.net/lote/detalhe/109221", "PENEIRA VIBRATÓRIA COM 7 METROS DE COMPRIMENTO DE 3 DEC.")</f>
      </c>
      <c r="C78" s="4" t="inlineStr">
        <is>
          <t>Não vendido</t>
        </is>
      </c>
      <c r="D78" s="4" t="inlineStr">
        <is>
          <t>86</t>
        </is>
      </c>
      <c r="E78" s="5" t="inlineStr">
        <is>
          <t>52.000,00</t>
        </is>
      </c>
      <c r="F78" s="4" t="inlineStr">
        <is>
          <t>500.00</t>
        </is>
      </c>
    </row>
    <row collapsed="false" customFormat="false" customHeight="false" hidden="false" ht="12.1" outlineLevel="0" r="79">
      <c r="A79" s="5" t="s">
        <f>=HYPERLINK("https://leilaoonline.net/lote/detalhe/109244", "069")</f>
      </c>
      <c r="B79" s="4" t="s">
        <f>=HYPERLINK("https://leilaoonline.net/lote/detalhe/109244", "MOTOR GERADOR MERCEDES BENZ; 4 CILINDROS; 30/40 KVA (ALTERNADOR)")</f>
      </c>
      <c r="C79" s="4" t="inlineStr">
        <is>
          <t>Não vendido</t>
        </is>
      </c>
      <c r="D79" s="4" t="inlineStr">
        <is>
          <t>16</t>
        </is>
      </c>
      <c r="E79" s="5" t="inlineStr">
        <is>
          <t>13.000,00</t>
        </is>
      </c>
      <c r="F79" s="4" t="inlineStr">
        <is>
          <t>500.00</t>
        </is>
      </c>
    </row>
    <row collapsed="false" customFormat="false" customHeight="false" hidden="false" ht="12.1" outlineLevel="0" r="80">
      <c r="A80" s="5" t="s">
        <f>=HYPERLINK("https://leilaoonline.net/lote/detalhe/109669", "070")</f>
      </c>
      <c r="B80" s="4" t="s">
        <f>=HYPERLINK("https://leilaoonline.net/lote/detalhe/109669", "CAPOTA DE FIBRA PARA CAMINHONETE S10; CABINADO SIMPLES")</f>
      </c>
      <c r="C80" s="4" t="inlineStr">
        <is>
          <t>Não vendido</t>
        </is>
      </c>
      <c r="D80" s="4" t="inlineStr">
        <is>
          <t>1</t>
        </is>
      </c>
      <c r="E80" s="5" t="inlineStr">
        <is>
          <t>1.000,00</t>
        </is>
      </c>
      <c r="F80" s="4" t="inlineStr">
        <is>
          <t>150.00</t>
        </is>
      </c>
    </row>
    <row collapsed="false" customFormat="false" customHeight="false" hidden="false" ht="12.1" outlineLevel="0" r="81">
      <c r="A81" s="5" t="s">
        <f>=HYPERLINK("https://leilaoonline.net/lote/detalhe/109245", "071")</f>
      </c>
      <c r="B81" s="4" t="s">
        <f>=HYPERLINK("https://leilaoonline.net/lote/detalhe/109245", "RESERVATÓRIO DE ÓLEO DE 1.000L; BOMBA 12 VOLTS; MARCA TANKAR")</f>
      </c>
      <c r="C81" s="4" t="inlineStr">
        <is>
          <t>Não vendido</t>
        </is>
      </c>
      <c r="D81" s="4" t="inlineStr">
        <is>
          <t>8</t>
        </is>
      </c>
      <c r="E81" s="5" t="inlineStr">
        <is>
          <t>2.200,00</t>
        </is>
      </c>
      <c r="F81" s="4" t="inlineStr">
        <is>
          <t>150.00</t>
        </is>
      </c>
    </row>
    <row collapsed="false" customFormat="false" customHeight="false" hidden="false" ht="12.1" outlineLevel="0" r="82">
      <c r="A82" s="5" t="s">
        <f>=HYPERLINK("https://leilaoonline.net/lote/detalhe/109246", "072")</f>
      </c>
      <c r="B82" s="4" t="s">
        <f>=HYPERLINK("https://leilaoonline.net/lote/detalhe/109246", "ROÇADEIRA COM 1,70M; DE CORTE")</f>
      </c>
      <c r="C82" s="4" t="inlineStr">
        <is>
          <t>Não vendido</t>
        </is>
      </c>
      <c r="D82" s="4" t="inlineStr">
        <is>
          <t>17</t>
        </is>
      </c>
      <c r="E82" s="5" t="inlineStr">
        <is>
          <t>4.300,00</t>
        </is>
      </c>
      <c r="F82" s="4" t="inlineStr">
        <is>
          <t>150.00</t>
        </is>
      </c>
    </row>
    <row collapsed="false" customFormat="false" customHeight="false" hidden="false" ht="12.1" outlineLevel="0" r="83">
      <c r="A83" s="5" t="s">
        <f>=HYPERLINK("https://leilaoonline.net/lote/detalhe/109237", "073")</f>
      </c>
      <c r="B83" s="4" t="s">
        <f>=HYPERLINK("https://leilaoonline.net/lote/detalhe/109237", "MOTO-FREIO WEG 30HP WMINING PREMIUM")</f>
      </c>
      <c r="C83" s="4" t="inlineStr">
        <is>
          <t>Não vendido</t>
        </is>
      </c>
      <c r="D83" s="4" t="inlineStr">
        <is>
          <t>6</t>
        </is>
      </c>
      <c r="E83" s="5" t="inlineStr">
        <is>
          <t>1.750,00</t>
        </is>
      </c>
      <c r="F83" s="4" t="inlineStr">
        <is>
          <t>150.00</t>
        </is>
      </c>
    </row>
    <row collapsed="false" customFormat="false" customHeight="false" hidden="false" ht="12.1" outlineLevel="0" r="84">
      <c r="A84" s="5" t="s">
        <f>=HYPERLINK("https://leilaoonline.net/lote/detalhe/109238", "074")</f>
      </c>
      <c r="B84" s="4" t="s">
        <f>=HYPERLINK("https://leilaoonline.net/lote/detalhe/109238", "MOTOR WEG 40HP 1700RPM WMINING PREMIUM")</f>
      </c>
      <c r="C84" s="4" t="inlineStr">
        <is>
          <t>Não vendido</t>
        </is>
      </c>
      <c r="D84" s="4" t="inlineStr">
        <is>
          <t>3</t>
        </is>
      </c>
      <c r="E84" s="5" t="inlineStr">
        <is>
          <t>1.300,00</t>
        </is>
      </c>
      <c r="F84" s="4" t="inlineStr">
        <is>
          <t>150.00</t>
        </is>
      </c>
    </row>
    <row collapsed="false" customFormat="false" customHeight="false" hidden="false" ht="12.1" outlineLevel="0" r="85">
      <c r="A85" s="5" t="s">
        <f>=HYPERLINK("https://leilaoonline.net/lote/detalhe/109239", "076")</f>
      </c>
      <c r="B85" s="4" t="s">
        <f>=HYPERLINK("https://leilaoonline.net/lote/detalhe/109239", "REDUTOR DE VELOCIDADE PTI FALK 60/103HP - RED. 1:26")</f>
      </c>
      <c r="C85" s="4" t="inlineStr">
        <is>
          <t>Não vendido</t>
        </is>
      </c>
      <c r="D85" s="4" t="inlineStr">
        <is>
          <t>2</t>
        </is>
      </c>
      <c r="E85" s="5" t="inlineStr">
        <is>
          <t>1.150,00</t>
        </is>
      </c>
      <c r="F85" s="4" t="inlineStr">
        <is>
          <t>150.00</t>
        </is>
      </c>
    </row>
    <row collapsed="false" customFormat="false" customHeight="false" hidden="false" ht="12.1" outlineLevel="0" r="86">
      <c r="A86" s="5" t="s">
        <f>=HYPERLINK("https://leilaoonline.net/lote/detalhe/109247", "078")</f>
      </c>
      <c r="B86" s="4" t="s">
        <f>=HYPERLINK("https://leilaoonline.net/lote/detalhe/109247", "REDUTOR DE VELOCIDADE PTI FALK 40HP/74,5HP - RED. 1:25")</f>
      </c>
      <c r="C86" s="4" t="inlineStr">
        <is>
          <t>Não vendido</t>
        </is>
      </c>
      <c r="D86" s="4" t="inlineStr">
        <is>
          <t>15</t>
        </is>
      </c>
      <c r="E86" s="5" t="inlineStr">
        <is>
          <t>8.000,00</t>
        </is>
      </c>
      <c r="F86" s="4" t="inlineStr">
        <is>
          <t>500.00</t>
        </is>
      </c>
    </row>
    <row collapsed="false" customFormat="false" customHeight="false" hidden="false" ht="12.1" outlineLevel="0" r="87">
      <c r="A87" s="5" t="s">
        <f>=HYPERLINK("https://leilaoonline.net/lote/detalhe/109248", "079")</f>
      </c>
      <c r="B87" s="4" t="s">
        <f>=HYPERLINK("https://leilaoonline.net/lote/detalhe/109248", "REDUTOR DE VELOCIDADE PTI FALK 25HP - RED. 1:37")</f>
      </c>
      <c r="C87" s="4" t="inlineStr">
        <is>
          <t>Não vendido</t>
        </is>
      </c>
      <c r="D87" s="4" t="inlineStr">
        <is>
          <t>4</t>
        </is>
      </c>
      <c r="E87" s="5" t="inlineStr">
        <is>
          <t>2.500,00</t>
        </is>
      </c>
      <c r="F87" s="4" t="inlineStr">
        <is>
          <t>500.00</t>
        </is>
      </c>
    </row>
    <row collapsed="false" customFormat="false" customHeight="false" hidden="false" ht="12.1" outlineLevel="0" r="88">
      <c r="A88" s="5" t="s">
        <f>=HYPERLINK("https://leilaoonline.net/lote/detalhe/109249", "080")</f>
      </c>
      <c r="B88" s="4" t="s">
        <f>=HYPERLINK("https://leilaoonline.net/lote/detalhe/109249", "REDUTOR DE VELOCIDADE PTI FALK 100HP/157HP - RED. 1:21")</f>
      </c>
      <c r="C88" s="4" t="inlineStr">
        <is>
          <t>Não vendido</t>
        </is>
      </c>
      <c r="D88" s="4" t="inlineStr">
        <is>
          <t>2</t>
        </is>
      </c>
      <c r="E88" s="5" t="inlineStr">
        <is>
          <t>1.500,00</t>
        </is>
      </c>
      <c r="F88" s="4" t="inlineStr">
        <is>
          <t>500.00</t>
        </is>
      </c>
    </row>
    <row collapsed="false" customFormat="false" customHeight="false" hidden="false" ht="12.1" outlineLevel="0" r="89">
      <c r="A89" s="5" t="s">
        <f>=HYPERLINK("https://leilaoonline.net/lote/detalhe/109250", "081")</f>
      </c>
      <c r="B89" s="4" t="s">
        <f>=HYPERLINK("https://leilaoonline.net/lote/detalhe/109250", "MOTORREDUTOR PTI FALK 25HP MOTOR WEG W22")</f>
      </c>
      <c r="C89" s="4" t="inlineStr">
        <is>
          <t>Não vendido</t>
        </is>
      </c>
      <c r="D89" s="4" t="inlineStr">
        <is>
          <t>40</t>
        </is>
      </c>
      <c r="E89" s="5" t="inlineStr">
        <is>
          <t>11.500,00</t>
        </is>
      </c>
      <c r="F89" s="4" t="inlineStr">
        <is>
          <t>250.00</t>
        </is>
      </c>
    </row>
    <row collapsed="false" customFormat="false" customHeight="false" hidden="false" ht="12.1" outlineLevel="0" r="90">
      <c r="A90" s="5" t="s">
        <f>=HYPERLINK("https://leilaoonline.net/lote/detalhe/109251", "082")</f>
      </c>
      <c r="B90" s="4" t="s">
        <f>=HYPERLINK("https://leilaoonline.net/lote/detalhe/109251", "BAÚ PARA CAMINHÃO TOCO")</f>
      </c>
      <c r="C90" s="4" t="inlineStr">
        <is>
          <t>Não vendido</t>
        </is>
      </c>
      <c r="D90" s="4" t="inlineStr">
        <is>
          <t>6</t>
        </is>
      </c>
      <c r="E90" s="5" t="inlineStr">
        <is>
          <t>1.750,00</t>
        </is>
      </c>
      <c r="F90" s="4" t="inlineStr">
        <is>
          <t>250.00</t>
        </is>
      </c>
    </row>
    <row collapsed="false" customFormat="false" customHeight="false" hidden="false" ht="12.1" outlineLevel="0" r="91">
      <c r="A91" s="5" t="s">
        <f>=HYPERLINK("https://leilaoonline.net/lote/detalhe/109252", "083")</f>
      </c>
      <c r="B91" s="4" t="s">
        <f>=HYPERLINK("https://leilaoonline.net/lote/detalhe/109252", "JETBOOD 5 LUGARES, ANO 2013 ")</f>
      </c>
      <c r="C91" s="4" t="inlineStr">
        <is>
          <t>Não vendido</t>
        </is>
      </c>
      <c r="D91" s="4" t="inlineStr">
        <is>
          <t>8</t>
        </is>
      </c>
      <c r="E91" s="5" t="inlineStr">
        <is>
          <t>21.000,00</t>
        </is>
      </c>
      <c r="F91" s="4" t="inlineStr">
        <is>
          <t>1500.00</t>
        </is>
      </c>
    </row>
    <row collapsed="false" customFormat="false" customHeight="false" hidden="false" ht="12.1" outlineLevel="0" r="92">
      <c r="A92" s="5" t="s">
        <f>=HYPERLINK("https://leilaoonline.net/lote/detalhe/109928", "084")</f>
      </c>
      <c r="B92" s="4" t="s">
        <f>=HYPERLINK("https://leilaoonline.net/lote/detalhe/109928", "CONCHA DE HIDRAULICO PARA TRATOR")</f>
      </c>
      <c r="C92" s="4" t="inlineStr">
        <is>
          <t>Não vendido</t>
        </is>
      </c>
      <c r="D92" s="4" t="inlineStr">
        <is>
          <t>11</t>
        </is>
      </c>
      <c r="E92" s="5" t="inlineStr">
        <is>
          <t>2.650,00</t>
        </is>
      </c>
      <c r="F92" s="4" t="inlineStr">
        <is>
          <t>150.00</t>
        </is>
      </c>
    </row>
    <row collapsed="false" customFormat="false" customHeight="false" hidden="false" ht="12.1" outlineLevel="0" r="93">
      <c r="A93" s="5" t="s">
        <f>=HYPERLINK("https://leilaoonline.net/lote/detalhe/109253", "085")</f>
      </c>
      <c r="B93" s="4" t="s">
        <f>=HYPERLINK("https://leilaoonline.net/lote/detalhe/109253", "AR CONDICIONADO DE JANELA 18.000 BTUS; MARCA SPRINGER; QUENTE E FRIO")</f>
      </c>
      <c r="C93" s="4" t="inlineStr">
        <is>
          <t>Não vendido</t>
        </is>
      </c>
      <c r="D93" s="4" t="inlineStr">
        <is>
          <t>0</t>
        </is>
      </c>
      <c r="E93" s="5" t="inlineStr">
        <is>
          <t>1.000,00</t>
        </is>
      </c>
      <c r="F93" s="4" t="inlineStr">
        <is>
          <t>500.00</t>
        </is>
      </c>
    </row>
    <row collapsed="false" customFormat="false" customHeight="false" hidden="false" ht="12.1" outlineLevel="0" r="94">
      <c r="A94" s="5" t="s">
        <f>=HYPERLINK("https://leilaoonline.net/lote/detalhe/109254", "086")</f>
      </c>
      <c r="B94" s="4" t="s">
        <f>=HYPERLINK("https://leilaoonline.net/lote/detalhe/109254", "CARRETA PRETA; 1978/1978; PARA 30 MIL LITROS; TODA EM AÇO INÓX; PESO DO TANQUE: 11 TONELADAS; COM DOCUMENTO EM DIA")</f>
      </c>
      <c r="C94" s="4" t="inlineStr">
        <is>
          <t>Não vendido</t>
        </is>
      </c>
      <c r="D94" s="4" t="inlineStr">
        <is>
          <t>12</t>
        </is>
      </c>
      <c r="E94" s="5" t="inlineStr">
        <is>
          <t>16.000,00</t>
        </is>
      </c>
      <c r="F94" s="4" t="inlineStr">
        <is>
          <t>1000.00</t>
        </is>
      </c>
    </row>
    <row collapsed="false" customFormat="false" customHeight="false" hidden="false" ht="12.1" outlineLevel="0" r="95">
      <c r="A95" s="5" t="s">
        <f>=HYPERLINK("https://leilaoonline.net/lote/detalhe/109255", "087")</f>
      </c>
      <c r="B95" s="4" t="s">
        <f>=HYPERLINK("https://leilaoonline.net/lote/detalhe/109255", "CARRETA REB/FNV FRUEHAUF; PRETA; 1974/1974; PARA 30 MIL LITROS; TODA EM AÇO INÓX; PESO DO TANQUE: 11 TONELADAS; COM DOCUMENTO EM DIA")</f>
      </c>
      <c r="C95" s="4" t="inlineStr">
        <is>
          <t>Não vendido</t>
        </is>
      </c>
      <c r="D95" s="4" t="inlineStr">
        <is>
          <t>12</t>
        </is>
      </c>
      <c r="E95" s="5" t="inlineStr">
        <is>
          <t>17.000,00</t>
        </is>
      </c>
      <c r="F95" s="4" t="inlineStr">
        <is>
          <t>1000.00</t>
        </is>
      </c>
    </row>
    <row collapsed="false" customFormat="false" customHeight="false" hidden="false" ht="12.1" outlineLevel="0" r="96">
      <c r="A96" s="5" t="s">
        <f>=HYPERLINK("https://leilaoonline.net/lote/detalhe/109256", "088")</f>
      </c>
      <c r="B96" s="4" t="s">
        <f>=HYPERLINK("https://leilaoonline.net/lote/detalhe/109256", "50 TONELADAS DE TUBOS DE 8.10.12.14 POLEGADAS; COMPRIMENTO DE 8 METROS E 12 METROS")</f>
      </c>
      <c r="C96" s="4" t="inlineStr">
        <is>
          <t>Não vendido</t>
        </is>
      </c>
      <c r="D96" s="4" t="inlineStr">
        <is>
          <t>2</t>
        </is>
      </c>
      <c r="E96" s="5" t="inlineStr">
        <is>
          <t>2,00</t>
        </is>
      </c>
      <c r="F96" s="4" t="inlineStr">
        <is>
          <t>0.50</t>
        </is>
      </c>
    </row>
    <row collapsed="false" customFormat="false" customHeight="false" hidden="false" ht="12.1" outlineLevel="0" r="97">
      <c r="A97" s="5" t="s">
        <f>=HYPERLINK("https://leilaoonline.net/lote/detalhe/109257", "089")</f>
      </c>
      <c r="B97" s="4" t="s">
        <f>=HYPERLINK("https://leilaoonline.net/lote/detalhe/109257", "MOINHO DE BOLA")</f>
      </c>
      <c r="C97" s="4" t="inlineStr">
        <is>
          <t>Não vendido</t>
        </is>
      </c>
      <c r="D97" s="4" t="inlineStr">
        <is>
          <t>10</t>
        </is>
      </c>
      <c r="E97" s="5" t="inlineStr">
        <is>
          <t>15.000,00</t>
        </is>
      </c>
      <c r="F97" s="4" t="inlineStr">
        <is>
          <t>1250.00</t>
        </is>
      </c>
    </row>
    <row collapsed="false" customFormat="false" customHeight="false" hidden="false" ht="12.1" outlineLevel="0" r="98">
      <c r="A98" s="5" t="s">
        <f>=HYPERLINK("https://leilaoonline.net/lote/detalhe/109258", "090")</f>
      </c>
      <c r="B98" s="4" t="s">
        <f>=HYPERLINK("https://leilaoonline.net/lote/detalhe/109258", "1 MOINHO DE BOLA COMPLETO")</f>
      </c>
      <c r="C98" s="4" t="inlineStr">
        <is>
          <t>Não vendido</t>
        </is>
      </c>
      <c r="D98" s="4" t="inlineStr">
        <is>
          <t>83</t>
        </is>
      </c>
      <c r="E98" s="5" t="inlineStr">
        <is>
          <t>101.500,00</t>
        </is>
      </c>
      <c r="F98" s="4" t="inlineStr">
        <is>
          <t>500.00</t>
        </is>
      </c>
    </row>
    <row collapsed="false" customFormat="false" customHeight="false" hidden="false" ht="12.1" outlineLevel="0" r="99">
      <c r="A99" s="5" t="s">
        <f>=HYPERLINK("https://leilaoonline.net/lote/detalhe/109259", "091")</f>
      </c>
      <c r="B99" s="4" t="s">
        <f>=HYPERLINK("https://leilaoonline.net/lote/detalhe/109259", "MOINHO DE BOLA")</f>
      </c>
      <c r="C99" s="4" t="inlineStr">
        <is>
          <t>Não vendido</t>
        </is>
      </c>
      <c r="D99" s="4" t="inlineStr">
        <is>
          <t>43</t>
        </is>
      </c>
      <c r="E99" s="5" t="inlineStr">
        <is>
          <t>55.000,00</t>
        </is>
      </c>
      <c r="F99" s="4" t="inlineStr">
        <is>
          <t>500.00</t>
        </is>
      </c>
    </row>
    <row collapsed="false" customFormat="false" customHeight="false" hidden="false" ht="12.1" outlineLevel="0" r="100">
      <c r="A100" s="5" t="s">
        <f>=HYPERLINK("https://leilaoonline.net/lote/detalhe/109260", "092")</f>
      </c>
      <c r="B100" s="4" t="s">
        <f>=HYPERLINK("https://leilaoonline.net/lote/detalhe/109260", "1 ESTEIRA DE ALIMENTAÇÃO DE 6 METROS DE COMPRIMENTO POR 2.40 DE LARGURA COM REDUTOR")</f>
      </c>
      <c r="C100" s="4" t="inlineStr">
        <is>
          <t>Vendido</t>
        </is>
      </c>
      <c r="D100" s="4" t="inlineStr">
        <is>
          <t>50</t>
        </is>
      </c>
      <c r="E100" s="5" t="inlineStr">
        <is>
          <t>52.000,00</t>
        </is>
      </c>
      <c r="F100" s="4" t="inlineStr">
        <is>
          <t>1000.00</t>
        </is>
      </c>
    </row>
    <row collapsed="false" customFormat="false" customHeight="false" hidden="false" ht="12.1" outlineLevel="0" r="101">
      <c r="A101" s="5" t="s">
        <f>=HYPERLINK("https://leilaoonline.net/lote/detalhe/109276", "093")</f>
      </c>
      <c r="B101" s="4" t="s">
        <f>=HYPERLINK("https://leilaoonline.net/lote/detalhe/109276", "ALIMENTADOR MARCA ALLIS 1.50 DE LARGURA POR 4 DE COMPRIMENTO")</f>
      </c>
      <c r="C101" s="4" t="inlineStr">
        <is>
          <t>Não vendido</t>
        </is>
      </c>
      <c r="D101" s="4" t="inlineStr">
        <is>
          <t>4</t>
        </is>
      </c>
      <c r="E101" s="5" t="inlineStr">
        <is>
          <t>5.000,00</t>
        </is>
      </c>
      <c r="F101" s="4" t="inlineStr">
        <is>
          <t>500.00</t>
        </is>
      </c>
    </row>
    <row collapsed="false" customFormat="false" customHeight="false" hidden="false" ht="12.1" outlineLevel="0" r="102">
      <c r="A102" s="5" t="s">
        <f>=HYPERLINK("https://leilaoonline.net/lote/detalhe/109676", "094")</f>
      </c>
      <c r="B102" s="4" t="s">
        <f>=HYPERLINK("https://leilaoonline.net/lote/detalhe/109676", "CADEIRA ELÉTRICA (ODONTOLOGIA, ESTÉTICA E OUTROS); VÁRIAS POSIÇÕES - FUNCIONANDO")</f>
      </c>
      <c r="C102" s="4" t="inlineStr">
        <is>
          <t>Não vendido</t>
        </is>
      </c>
      <c r="D102" s="4" t="inlineStr">
        <is>
          <t>3</t>
        </is>
      </c>
      <c r="E102" s="5" t="inlineStr">
        <is>
          <t>1.300,00</t>
        </is>
      </c>
      <c r="F102" s="4" t="inlineStr">
        <is>
          <t>150.00</t>
        </is>
      </c>
    </row>
    <row collapsed="false" customFormat="false" customHeight="false" hidden="false" ht="12.1" outlineLevel="0" r="103">
      <c r="A103" s="5" t="s">
        <f>=HYPERLINK("https://leilaoonline.net/lote/detalhe/109677", "095")</f>
      </c>
      <c r="B103" s="4" t="s">
        <f>=HYPERLINK("https://leilaoonline.net/lote/detalhe/109677", "FOGÃO INDUSTRIAL DE INÓX; COM 4 E 6 BOCAS")</f>
      </c>
      <c r="C103" s="4" t="inlineStr">
        <is>
          <t>Não vendido</t>
        </is>
      </c>
      <c r="D103" s="4" t="inlineStr">
        <is>
          <t>0</t>
        </is>
      </c>
      <c r="E103" s="5" t="inlineStr">
        <is>
          <t>1.000,00</t>
        </is>
      </c>
      <c r="F103" s="4" t="inlineStr">
        <is>
          <t>150.00</t>
        </is>
      </c>
    </row>
    <row collapsed="false" customFormat="false" customHeight="false" hidden="false" ht="12.1" outlineLevel="0" r="104">
      <c r="A104" s="5" t="s">
        <f>=HYPERLINK("https://leilaoonline.net/lote/detalhe/109678", "096")</f>
      </c>
      <c r="B104" s="4" t="s">
        <f>=HYPERLINK("https://leilaoonline.net/lote/detalhe/109678", "CHOCADEIRA DE OVO DE AVESTRUZ E NASCEDOURO")</f>
      </c>
      <c r="C104" s="4" t="inlineStr">
        <is>
          <t>Não vendido</t>
        </is>
      </c>
      <c r="D104" s="4" t="inlineStr">
        <is>
          <t>0</t>
        </is>
      </c>
      <c r="E104" s="5" t="inlineStr">
        <is>
          <t>1.000,00</t>
        </is>
      </c>
      <c r="F104" s="4" t="inlineStr">
        <is>
          <t>250.00</t>
        </is>
      </c>
    </row>
    <row collapsed="false" customFormat="false" customHeight="false" hidden="false" ht="12.1" outlineLevel="0" r="105">
      <c r="A105" s="5" t="s">
        <f>=HYPERLINK("https://leilaoonline.net/lote/detalhe/109929", "097")</f>
      </c>
      <c r="B105" s="4" t="s">
        <f>=HYPERLINK("https://leilaoonline.net/lote/detalhe/109929", "PULVERIZADOR DE 400L; HATSUTA")</f>
      </c>
      <c r="C105" s="4" t="inlineStr">
        <is>
          <t>Não vendido</t>
        </is>
      </c>
      <c r="D105" s="4" t="inlineStr">
        <is>
          <t>9</t>
        </is>
      </c>
      <c r="E105" s="5" t="inlineStr">
        <is>
          <t>2.500,00</t>
        </is>
      </c>
      <c r="F105" s="4" t="inlineStr">
        <is>
          <t>150.00</t>
        </is>
      </c>
    </row>
    <row collapsed="false" customFormat="false" customHeight="false" hidden="false" ht="12.1" outlineLevel="0" r="106">
      <c r="A106" s="5" t="s">
        <f>=HYPERLINK("https://leilaoonline.net/lote/detalhe/109930", "098")</f>
      </c>
      <c r="B106" s="4" t="s">
        <f>=HYPERLINK("https://leilaoonline.net/lote/detalhe/109930", "ROÇADEIRA DUPLA DE 2,6M; TRANSMISSÃO DE CARDAN; MARCA BALDAN")</f>
      </c>
      <c r="C106" s="4" t="inlineStr">
        <is>
          <t>Não vendido</t>
        </is>
      </c>
      <c r="D106" s="4" t="inlineStr">
        <is>
          <t>18</t>
        </is>
      </c>
      <c r="E106" s="5" t="inlineStr">
        <is>
          <t>5.500,00</t>
        </is>
      </c>
      <c r="F106" s="4" t="inlineStr">
        <is>
          <t>250.00</t>
        </is>
      </c>
    </row>
    <row collapsed="false" customFormat="false" customHeight="false" hidden="false" ht="12.1" outlineLevel="0" r="107">
      <c r="A107" s="5" t="s">
        <f>=HYPERLINK("https://leilaoonline.net/lote/detalhe/109931", "099")</f>
      </c>
      <c r="B107" s="4" t="s">
        <f>=HYPERLINK("https://leilaoonline.net/lote/detalhe/109931", "PULVERIZADOR JACTO DE 500L")</f>
      </c>
      <c r="C107" s="4" t="inlineStr">
        <is>
          <t>Não vendido</t>
        </is>
      </c>
      <c r="D107" s="4" t="inlineStr">
        <is>
          <t>14</t>
        </is>
      </c>
      <c r="E107" s="5" t="inlineStr">
        <is>
          <t>3.400,00</t>
        </is>
      </c>
      <c r="F107" s="4" t="inlineStr">
        <is>
          <t>150.00</t>
        </is>
      </c>
    </row>
    <row collapsed="false" customFormat="false" customHeight="false" hidden="false" ht="12.1" outlineLevel="0" r="108">
      <c r="A108" s="5" t="s">
        <f>=HYPERLINK("https://leilaoonline.net/lote/detalhe/109932", "100")</f>
      </c>
      <c r="B108" s="4" t="s">
        <f>=HYPERLINK("https://leilaoonline.net/lote/detalhe/109932", "GRADE NIVELADORA 44 DISCOS; MANCAL A ÓLEO; MARCA PICCIN")</f>
      </c>
      <c r="C108" s="4" t="inlineStr">
        <is>
          <t>Não vendido</t>
        </is>
      </c>
      <c r="D108" s="4" t="inlineStr">
        <is>
          <t>23</t>
        </is>
      </c>
      <c r="E108" s="5" t="inlineStr">
        <is>
          <t>14.000,00</t>
        </is>
      </c>
      <c r="F108" s="4" t="inlineStr">
        <is>
          <t>500.00</t>
        </is>
      </c>
    </row>
    <row collapsed="false" customFormat="false" customHeight="false" hidden="false" ht="12.1" outlineLevel="0" r="109">
      <c r="A109" s="5" t="s">
        <f>=HYPERLINK("https://leilaoonline.net/lote/detalhe/109933", "101")</f>
      </c>
      <c r="B109" s="4" t="s">
        <f>=HYPERLINK("https://leilaoonline.net/lote/detalhe/109933", "CHARRETE TROLE PARA PONEI")</f>
      </c>
      <c r="C109" s="4" t="inlineStr">
        <is>
          <t>Não vendido</t>
        </is>
      </c>
      <c r="D109" s="4" t="inlineStr">
        <is>
          <t>3</t>
        </is>
      </c>
      <c r="E109" s="5" t="inlineStr">
        <is>
          <t>1.450,00</t>
        </is>
      </c>
      <c r="F109" s="4" t="inlineStr">
        <is>
          <t>150.00</t>
        </is>
      </c>
    </row>
    <row collapsed="false" customFormat="false" customHeight="false" hidden="false" ht="12.1" outlineLevel="0" r="110">
      <c r="A110" s="5" t="s">
        <f>=HYPERLINK("https://leilaoonline.net/lote/detalhe/110523", "102")</f>
      </c>
      <c r="B110" s="4" t="s">
        <f>=HYPERLINK("https://leilaoonline.net/lote/detalhe/110523", "TANQUE DE 2.000L; NA CARRETA; SEM RODAS")</f>
      </c>
      <c r="C110" s="4" t="inlineStr">
        <is>
          <t>Não vendido</t>
        </is>
      </c>
      <c r="D110" s="4" t="inlineStr">
        <is>
          <t>6</t>
        </is>
      </c>
      <c r="E110" s="5" t="inlineStr">
        <is>
          <t>1.250,00</t>
        </is>
      </c>
      <c r="F110" s="4" t="inlineStr">
        <is>
          <t>150.00</t>
        </is>
      </c>
    </row>
    <row collapsed="false" customFormat="false" customHeight="false" hidden="false" ht="12.1" outlineLevel="0" r="111">
      <c r="A111" s="5" t="s">
        <f>=HYPERLINK("https://leilaoonline.net/lote/detalhe/110524", "103")</f>
      </c>
      <c r="B111" s="4" t="s">
        <f>=HYPERLINK("https://leilaoonline.net/lote/detalhe/110524", "PLANTADEIRA 2 LINHAS")</f>
      </c>
      <c r="C111" s="4" t="inlineStr">
        <is>
          <t>Não vendido</t>
        </is>
      </c>
      <c r="D111" s="4" t="inlineStr">
        <is>
          <t>3</t>
        </is>
      </c>
      <c r="E111" s="5" t="inlineStr">
        <is>
          <t>800,00</t>
        </is>
      </c>
      <c r="F111" s="4" t="inlineStr">
        <is>
          <t>150.00</t>
        </is>
      </c>
    </row>
    <row collapsed="false" customFormat="false" customHeight="false" hidden="false" ht="12.1" outlineLevel="0" r="112">
      <c r="A112" s="5" t="s">
        <f>=HYPERLINK("https://leilaoonline.net/lote/detalhe/110525", "104")</f>
      </c>
      <c r="B112" s="4" t="s">
        <f>=HYPERLINK("https://leilaoonline.net/lote/detalhe/110525", "MUNCK 8 TONELADAS; COM GIRO 360 GRAUS - FUNCIONANDO")</f>
      </c>
      <c r="C112" s="4" t="inlineStr">
        <is>
          <t>Não vendido</t>
        </is>
      </c>
      <c r="D112" s="4" t="inlineStr">
        <is>
          <t>51</t>
        </is>
      </c>
      <c r="E112" s="5" t="inlineStr">
        <is>
          <t>28.000,00</t>
        </is>
      </c>
      <c r="F112" s="4" t="inlineStr">
        <is>
          <t>500.00</t>
        </is>
      </c>
    </row>
    <row collapsed="false" customFormat="false" customHeight="false" hidden="false" ht="12.1" outlineLevel="0" r="113">
      <c r="A113" s="5" t="s">
        <f>=HYPERLINK("https://leilaoonline.net/lote/detalhe/110907", "105")</f>
      </c>
      <c r="B113" s="4" t="s">
        <f>=HYPERLINK("https://leilaoonline.net/lote/detalhe/110907", "CAMINHÃO MERCEDES BENZ/710; 1997/1997; BRANCA; DIESEL; TURBINADO; HIDRÁULICO - FUNCIONANDO")</f>
      </c>
      <c r="C113" s="4" t="inlineStr">
        <is>
          <t>Não vendido</t>
        </is>
      </c>
      <c r="D113" s="4" t="inlineStr">
        <is>
          <t>50</t>
        </is>
      </c>
      <c r="E113" s="5" t="inlineStr">
        <is>
          <t>55.000,00</t>
        </is>
      </c>
      <c r="F113" s="4" t="inlineStr">
        <is>
          <t>1000.00</t>
        </is>
      </c>
    </row>
    <row collapsed="false" customFormat="false" customHeight="false" hidden="false" ht="12.1" outlineLevel="0" r="114">
      <c r="A114" s="5" t="s">
        <f>=HYPERLINK("https://leilaoonline.net/lote/detalhe/109262", "223")</f>
      </c>
      <c r="B114" s="4" t="s">
        <f>=HYPERLINK("https://leilaoonline.net/lote/detalhe/109262", "(LT123) UNIDADE CONDENSADORA GREE + EVAPORADORA • 41.000 BTU")</f>
      </c>
      <c r="C114" s="4" t="inlineStr">
        <is>
          <t>Não vendido</t>
        </is>
      </c>
      <c r="D114" s="4" t="inlineStr">
        <is>
          <t>0</t>
        </is>
      </c>
      <c r="E114" s="5" t="inlineStr">
        <is>
          <t>100,00</t>
        </is>
      </c>
      <c r="F114" s="4" t="inlineStr">
        <is>
          <t>150.00</t>
        </is>
      </c>
    </row>
    <row collapsed="false" customFormat="false" customHeight="false" hidden="false" ht="12.1" outlineLevel="0" r="115">
      <c r="A115" s="5" t="s">
        <f>=HYPERLINK("https://leilaoonline.net/lote/detalhe/109263", "224")</f>
      </c>
      <c r="B115" s="4" t="s">
        <f>=HYPERLINK("https://leilaoonline.net/lote/detalhe/109263", "(LT124) UNIDADE CONDENSADORA GREE + EVAPORADORA • 41.000 BTU")</f>
      </c>
      <c r="C115" s="4" t="inlineStr">
        <is>
          <t>Não vendido</t>
        </is>
      </c>
      <c r="D115" s="4" t="inlineStr">
        <is>
          <t>0</t>
        </is>
      </c>
      <c r="E115" s="5" t="inlineStr">
        <is>
          <t>100,00</t>
        </is>
      </c>
      <c r="F115" s="4" t="inlineStr">
        <is>
          <t>150.00</t>
        </is>
      </c>
    </row>
    <row collapsed="false" customFormat="false" customHeight="false" hidden="false" ht="12.1" outlineLevel="0" r="116">
      <c r="A116" s="5" t="s">
        <f>=HYPERLINK("https://leilaoonline.net/lote/detalhe/109264", "225")</f>
      </c>
      <c r="B116" s="4" t="s">
        <f>=HYPERLINK("https://leilaoonline.net/lote/detalhe/109264", "(LT125) UNIDADE CONDENSADORA GREE + EVAPORADORA • 41.000 BTU")</f>
      </c>
      <c r="C116" s="4" t="inlineStr">
        <is>
          <t>Não vendido</t>
        </is>
      </c>
      <c r="D116" s="4" t="inlineStr">
        <is>
          <t>0</t>
        </is>
      </c>
      <c r="E116" s="5" t="inlineStr">
        <is>
          <t>100,00</t>
        </is>
      </c>
      <c r="F116" s="4" t="inlineStr">
        <is>
          <t>150.00</t>
        </is>
      </c>
    </row>
    <row collapsed="false" customFormat="false" customHeight="false" hidden="false" ht="12.1" outlineLevel="0" r="117">
      <c r="A117" s="5" t="s">
        <f>=HYPERLINK("https://leilaoonline.net/lote/detalhe/109265", "226")</f>
      </c>
      <c r="B117" s="4" t="s">
        <f>=HYPERLINK("https://leilaoonline.net/lote/detalhe/109265", "(LT126) UNIDADE CONDENSADORA GREE + EVAPORADORA • 41.000 BTU")</f>
      </c>
      <c r="C117" s="4" t="inlineStr">
        <is>
          <t>Não vendido</t>
        </is>
      </c>
      <c r="D117" s="4" t="inlineStr">
        <is>
          <t>0</t>
        </is>
      </c>
      <c r="E117" s="5" t="inlineStr">
        <is>
          <t>100,00</t>
        </is>
      </c>
      <c r="F117" s="4" t="inlineStr">
        <is>
          <t>150.00</t>
        </is>
      </c>
    </row>
    <row collapsed="false" customFormat="false" customHeight="false" hidden="false" ht="12.1" outlineLevel="0" r="118">
      <c r="A118" s="5" t="s">
        <f>=HYPERLINK("https://leilaoonline.net/lote/detalhe/109266", "227")</f>
      </c>
      <c r="B118" s="4" t="s">
        <f>=HYPERLINK("https://leilaoonline.net/lote/detalhe/109266", "(LT127) UNIDADE CONDENSADORA GREE + EVAPORADORA • 41.000 BTU")</f>
      </c>
      <c r="C118" s="4" t="inlineStr">
        <is>
          <t>Não vendido</t>
        </is>
      </c>
      <c r="D118" s="4" t="inlineStr">
        <is>
          <t>0</t>
        </is>
      </c>
      <c r="E118" s="5" t="inlineStr">
        <is>
          <t>100,00</t>
        </is>
      </c>
      <c r="F118" s="4" t="inlineStr">
        <is>
          <t>150.00</t>
        </is>
      </c>
    </row>
    <row collapsed="false" customFormat="false" customHeight="false" hidden="false" ht="12.1" outlineLevel="0" r="119">
      <c r="A119" s="5" t="s">
        <f>=HYPERLINK("https://leilaoonline.net/lote/detalhe/109267", "228")</f>
      </c>
      <c r="B119" s="4" t="s">
        <f>=HYPERLINK("https://leilaoonline.net/lote/detalhe/109267", "(LT128) UNIDADE CONDENSADORA GREE + EVAPORADORA • 41.000 BTU")</f>
      </c>
      <c r="C119" s="4" t="inlineStr">
        <is>
          <t>Não vendido</t>
        </is>
      </c>
      <c r="D119" s="4" t="inlineStr">
        <is>
          <t>0</t>
        </is>
      </c>
      <c r="E119" s="5" t="inlineStr">
        <is>
          <t>100,00</t>
        </is>
      </c>
      <c r="F119" s="4" t="inlineStr">
        <is>
          <t>150.00</t>
        </is>
      </c>
    </row>
    <row collapsed="false" customFormat="false" customHeight="false" hidden="false" ht="12.1" outlineLevel="0" r="120">
      <c r="A120" s="5" t="s">
        <f>=HYPERLINK("https://leilaoonline.net/lote/detalhe/109268", "229")</f>
      </c>
      <c r="B120" s="4" t="s">
        <f>=HYPERLINK("https://leilaoonline.net/lote/detalhe/109268", "(LT129) UNIDADE CONDENSADORA GREE + EVAPORADORA • 41.000 BTU")</f>
      </c>
      <c r="C120" s="4" t="inlineStr">
        <is>
          <t>Não vendido</t>
        </is>
      </c>
      <c r="D120" s="4" t="inlineStr">
        <is>
          <t>0</t>
        </is>
      </c>
      <c r="E120" s="5" t="inlineStr">
        <is>
          <t>100,00</t>
        </is>
      </c>
      <c r="F120" s="4" t="inlineStr">
        <is>
          <t>150.00</t>
        </is>
      </c>
    </row>
    <row collapsed="false" customFormat="false" customHeight="false" hidden="false" ht="12.1" outlineLevel="0" r="121">
      <c r="A121" s="5" t="s">
        <f>=HYPERLINK("https://leilaoonline.net/lote/detalhe/109269", "230")</f>
      </c>
      <c r="B121" s="4" t="s">
        <f>=HYPERLINK("https://leilaoonline.net/lote/detalhe/109269", "(LT130) UNIDADE CONDENSADORA GREE + EVAPORADORA • 41.000 BTU")</f>
      </c>
      <c r="C121" s="4" t="inlineStr">
        <is>
          <t>Não vendido</t>
        </is>
      </c>
      <c r="D121" s="4" t="inlineStr">
        <is>
          <t>0</t>
        </is>
      </c>
      <c r="E121" s="5" t="inlineStr">
        <is>
          <t>100,00</t>
        </is>
      </c>
      <c r="F121" s="4" t="inlineStr">
        <is>
          <t>150.00</t>
        </is>
      </c>
    </row>
    <row collapsed="false" customFormat="false" customHeight="false" hidden="false" ht="12.1" outlineLevel="0" r="122">
      <c r="A122" s="5" t="s">
        <f>=HYPERLINK("https://leilaoonline.net/lote/detalhe/109270", "231")</f>
      </c>
      <c r="B122" s="4" t="s">
        <f>=HYPERLINK("https://leilaoonline.net/lote/detalhe/109270", "(LT131) UNIDADE CONDENSADORA FUJITSU + EVAPORADORA • 12.000 BTU")</f>
      </c>
      <c r="C122" s="4" t="inlineStr">
        <is>
          <t>Não vendido</t>
        </is>
      </c>
      <c r="D122" s="4" t="inlineStr">
        <is>
          <t>0</t>
        </is>
      </c>
      <c r="E122" s="5" t="inlineStr">
        <is>
          <t>100,00</t>
        </is>
      </c>
      <c r="F122" s="4" t="inlineStr">
        <is>
          <t>150.00</t>
        </is>
      </c>
    </row>
    <row collapsed="false" customFormat="false" customHeight="false" hidden="false" ht="12.1" outlineLevel="0" r="123">
      <c r="A123" s="5" t="s">
        <f>=HYPERLINK("https://leilaoonline.net/lote/detalhe/109271", "232")</f>
      </c>
      <c r="B123" s="4" t="s">
        <f>=HYPERLINK("https://leilaoonline.net/lote/detalhe/109271", "(LT132) UNIDADE CONDENSADORA FUJITSU + EVAPORADORA • 12.000 BTU")</f>
      </c>
      <c r="C123" s="4" t="inlineStr">
        <is>
          <t>Não vendido</t>
        </is>
      </c>
      <c r="D123" s="4" t="inlineStr">
        <is>
          <t>0</t>
        </is>
      </c>
      <c r="E123" s="5" t="inlineStr">
        <is>
          <t>100,00</t>
        </is>
      </c>
      <c r="F123" s="4" t="inlineStr">
        <is>
          <t>150.00</t>
        </is>
      </c>
    </row>
    <row collapsed="false" customFormat="false" customHeight="false" hidden="false" ht="12.1" outlineLevel="0" r="124">
      <c r="A124" s="5" t="s">
        <f>=HYPERLINK("https://leilaoonline.net/lote/detalhe/109272", "233")</f>
      </c>
      <c r="B124" s="4" t="s">
        <f>=HYPERLINK("https://leilaoonline.net/lote/detalhe/109272", "(LT133) UNIDADE CONDENSADORA FUJITSU + EVAPORADORA • 12.000 BTU")</f>
      </c>
      <c r="C124" s="4" t="inlineStr">
        <is>
          <t>Não vendido</t>
        </is>
      </c>
      <c r="D124" s="4" t="inlineStr">
        <is>
          <t>0</t>
        </is>
      </c>
      <c r="E124" s="5" t="inlineStr">
        <is>
          <t>100,00</t>
        </is>
      </c>
      <c r="F124" s="4" t="inlineStr">
        <is>
          <t>150.00</t>
        </is>
      </c>
    </row>
    <row collapsed="false" customFormat="false" customHeight="false" hidden="false" ht="12.1" outlineLevel="0" r="125">
      <c r="A125" s="5" t="s">
        <f>=HYPERLINK("https://leilaoonline.net/lote/detalhe/109273", "234")</f>
      </c>
      <c r="B125" s="4" t="s">
        <f>=HYPERLINK("https://leilaoonline.net/lote/detalhe/109273", "(LT134) UNIDADE CONDENSADORA SPRINGER CARRIER + EVAPORADORA • 90.000 BTU")</f>
      </c>
      <c r="C125" s="4" t="inlineStr">
        <is>
          <t>Não vendido</t>
        </is>
      </c>
      <c r="D125" s="4" t="inlineStr">
        <is>
          <t>1</t>
        </is>
      </c>
      <c r="E125" s="5" t="inlineStr">
        <is>
          <t>200,00</t>
        </is>
      </c>
      <c r="F125" s="4" t="inlineStr">
        <is>
          <t>150.00</t>
        </is>
      </c>
    </row>
    <row collapsed="false" customFormat="false" customHeight="false" hidden="false" ht="12.1" outlineLevel="0" r="126">
      <c r="A126" s="5" t="s">
        <f>=HYPERLINK("https://leilaoonline.net/lote/detalhe/109274", "235")</f>
      </c>
      <c r="B126" s="4" t="s">
        <f>=HYPERLINK("https://leilaoonline.net/lote/detalhe/109274", "(LT130A) TRANSFORMADOR")</f>
      </c>
      <c r="C126" s="4" t="inlineStr">
        <is>
          <t>Não vendido</t>
        </is>
      </c>
      <c r="D126" s="4" t="inlineStr">
        <is>
          <t>4</t>
        </is>
      </c>
      <c r="E126" s="5" t="inlineStr">
        <is>
          <t>750,00</t>
        </is>
      </c>
      <c r="F126" s="4" t="inlineStr">
        <is>
          <t>150.00</t>
        </is>
      </c>
    </row>
    <row collapsed="false" customFormat="false" customHeight="false" hidden="false" ht="12.1" outlineLevel="0" r="127">
      <c r="A127" s="5" t="s">
        <f>=HYPERLINK("https://leilaoonline.net/lote/detalhe/109275", "237")</f>
      </c>
      <c r="B127" s="4" t="s">
        <f>=HYPERLINK("https://leilaoonline.net/lote/detalhe/109275", "(LT137) SECADORECOAIR MOD ED100")</f>
      </c>
      <c r="C127" s="4" t="inlineStr">
        <is>
          <t>Não vendido</t>
        </is>
      </c>
      <c r="D127" s="4" t="inlineStr">
        <is>
          <t>2</t>
        </is>
      </c>
      <c r="E127" s="5" t="inlineStr">
        <is>
          <t>1.150,00</t>
        </is>
      </c>
      <c r="F127" s="4" t="inlineStr">
        <is>
          <t>150.00</t>
        </is>
      </c>
    </row>
    <row collapsed="false" customFormat="false" customHeight="false" hidden="false" ht="12.1" outlineLevel="0" r="128">
      <c r="A128" s="5" t="s">
        <f>=HYPERLINK("https://leilaoonline.net/lote/detalhe/109277", "238")</f>
      </c>
      <c r="B128" s="4" t="s">
        <f>=HYPERLINK("https://leilaoonline.net/lote/detalhe/109277", "(LT138) CORTINA DE AR GREE")</f>
      </c>
      <c r="C128" s="4" t="inlineStr">
        <is>
          <t>Não vendido</t>
        </is>
      </c>
      <c r="D128" s="4" t="inlineStr">
        <is>
          <t>0</t>
        </is>
      </c>
      <c r="E128" s="5" t="inlineStr">
        <is>
          <t>100,00</t>
        </is>
      </c>
      <c r="F128" s="4" t="inlineStr">
        <is>
          <t>150.00</t>
        </is>
      </c>
    </row>
    <row collapsed="false" customFormat="false" customHeight="false" hidden="false" ht="12.1" outlineLevel="0" r="129">
      <c r="A129" s="5" t="s">
        <f>=HYPERLINK("https://leilaoonline.net/lote/detalhe/109279", "239")</f>
      </c>
      <c r="B129" s="4" t="s">
        <f>=HYPERLINK("https://leilaoonline.net/lote/detalhe/109279", "(LT139) COMPRESSOR ATLAS COPCO")</f>
      </c>
      <c r="C129" s="4" t="inlineStr">
        <is>
          <t>Não vendido</t>
        </is>
      </c>
      <c r="D129" s="4" t="inlineStr">
        <is>
          <t>14</t>
        </is>
      </c>
      <c r="E129" s="5" t="inlineStr">
        <is>
          <t>2.200,00</t>
        </is>
      </c>
      <c r="F129" s="4" t="inlineStr">
        <is>
          <t>150.00</t>
        </is>
      </c>
    </row>
    <row collapsed="false" customFormat="false" customHeight="false" hidden="false" ht="12.1" outlineLevel="0" r="130">
      <c r="A130" s="5" t="s">
        <f>=HYPERLINK("https://leilaoonline.net/lote/detalhe/109280", "240")</f>
      </c>
      <c r="B130" s="4" t="s">
        <f>=HYPERLINK("https://leilaoonline.net/lote/detalhe/109280", "(LT140) COMPRESSOR ATLAS COPCO")</f>
      </c>
      <c r="C130" s="4" t="inlineStr">
        <is>
          <t>Não vendido</t>
        </is>
      </c>
      <c r="D130" s="4" t="inlineStr">
        <is>
          <t>14</t>
        </is>
      </c>
      <c r="E130" s="5" t="inlineStr">
        <is>
          <t>2.100,00</t>
        </is>
      </c>
      <c r="F130" s="4" t="inlineStr">
        <is>
          <t>150.00</t>
        </is>
      </c>
    </row>
    <row collapsed="false" customFormat="false" customHeight="false" hidden="false" ht="12.1" outlineLevel="0" r="131">
      <c r="A131" s="5" t="s">
        <f>=HYPERLINK("https://leilaoonline.net/lote/detalhe/109278", "241")</f>
      </c>
      <c r="B131" s="4" t="s">
        <f>=HYPERLINK("https://leilaoonline.net/lote/detalhe/109278", "RACK FURAKAWA RACK ABERTO ENTERPRISE 45U")</f>
      </c>
      <c r="C131" s="4" t="inlineStr">
        <is>
          <t>Não vendido</t>
        </is>
      </c>
      <c r="D131" s="4" t="inlineStr">
        <is>
          <t>0</t>
        </is>
      </c>
      <c r="E131" s="5" t="inlineStr">
        <is>
          <t>100,00</t>
        </is>
      </c>
      <c r="F131" s="4" t="inlineStr">
        <is>
          <t>50.00</t>
        </is>
      </c>
    </row>
    <row collapsed="false" customFormat="false" customHeight="false" hidden="false" ht="12.1" outlineLevel="0" r="132">
      <c r="A132" s="5" t="s">
        <f>=HYPERLINK("https://leilaoonline.net/lote/detalhe/109281", "262")</f>
      </c>
      <c r="B132" s="4" t="s">
        <f>=HYPERLINK("https://leilaoonline.net/lote/detalhe/109281", "LOTE 08 - CARRETA REBOQUE 4 PNEUS COM 2 BANHEIROS QUÍMICOS MÓVEIS MASCULINO E FEMININO; C/ ÁRMARIO DE FERRO E CAIXA D'ÁGUA INÓX")</f>
      </c>
      <c r="C132" s="4" t="inlineStr">
        <is>
          <t>Não vendido</t>
        </is>
      </c>
      <c r="D132" s="4" t="inlineStr">
        <is>
          <t>8</t>
        </is>
      </c>
      <c r="E132" s="5" t="inlineStr">
        <is>
          <t>3.450,00</t>
        </is>
      </c>
      <c r="F132" s="4" t="inlineStr">
        <is>
          <t>150.00</t>
        </is>
      </c>
    </row>
  </sheetData>
  <mergeCells>
    <mergeCell ref="A2:F4"/>
    <mergeCell ref="B6:F6"/>
    <mergeCell ref="B7:F7"/>
    <mergeCell ref="B8:F8"/>
  </mergeCells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2026-10-17T04:58:09.00Z</dcterms:created>
  <dc:creator>Tellks Tecnologia</dc:creator>
  <cp:revision>0</cp:revision>
</cp:coreProperties>
</file>