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DETRAN SANTA FE DO SUL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26/10/2021 00:00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=HYPERLINK("https://leilaoonline.net/lote/detalhe/108289", "001")</f>
      </c>
      <c r="B11" s="4" t="s">
        <f>=HYPERLINK("https://leilaoonline.net/lote/detalhe/108289", " HONDA/CG150 FAN ESDI")</f>
      </c>
      <c r="C11" s="4" t="inlineStr">
        <is>
          <t>Vendido</t>
        </is>
      </c>
      <c r="D11" s="4" t="inlineStr">
        <is>
          <t>1</t>
        </is>
      </c>
      <c r="E11" s="5" t="inlineStr">
        <is>
          <t>6.700,00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=HYPERLINK("https://leilaoonline.net/lote/detalhe/108290", "002")</f>
      </c>
      <c r="B12" s="4" t="s">
        <f>=HYPERLINK("https://leilaoonline.net/lote/detalhe/108290", " HONDA/CBX 250 TWISTER")</f>
      </c>
      <c r="C12" s="4" t="inlineStr">
        <is>
          <t>Vendido</t>
        </is>
      </c>
      <c r="D12" s="4" t="inlineStr">
        <is>
          <t>1</t>
        </is>
      </c>
      <c r="E12" s="5" t="inlineStr">
        <is>
          <t>4.400,00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=HYPERLINK("https://leilaoonline.net/lote/detalhe/108295", "003")</f>
      </c>
      <c r="B13" s="4" t="s">
        <f>=HYPERLINK("https://leilaoonline.net/lote/detalhe/108295", " HONDA/CG 160 TITAN")</f>
      </c>
      <c r="C13" s="4" t="inlineStr">
        <is>
          <t>Vendido</t>
        </is>
      </c>
      <c r="D13" s="4" t="inlineStr">
        <is>
          <t>1</t>
        </is>
      </c>
      <c r="E13" s="5" t="inlineStr">
        <is>
          <t>8.200,00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=HYPERLINK("https://leilaoonline.net/lote/detalhe/108300", "004")</f>
      </c>
      <c r="B14" s="4" t="s">
        <f>=HYPERLINK("https://leilaoonline.net/lote/detalhe/108300", " HONDA/C100 BIZ ES")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3.200,00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=HYPERLINK("https://leilaoonline.net/lote/detalhe/108302", "005")</f>
      </c>
      <c r="B15" s="4" t="s">
        <f>=HYPERLINK("https://leilaoonline.net/lote/detalhe/108302", " HONDA/C100 BIZ ES")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3.300,00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=HYPERLINK("https://leilaoonline.net/lote/detalhe/108298", "006")</f>
      </c>
      <c r="B16" s="4" t="s">
        <f>=HYPERLINK("https://leilaoonline.net/lote/detalhe/108298", " HONDA/BIZ 125 EX")</f>
      </c>
      <c r="C16" s="4" t="inlineStr">
        <is>
          <t>Vendido</t>
        </is>
      </c>
      <c r="D16" s="4" t="inlineStr">
        <is>
          <t>1</t>
        </is>
      </c>
      <c r="E16" s="5" t="inlineStr">
        <is>
          <t>8.300,00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=HYPERLINK("https://leilaoonline.net/lote/detalhe/106491", "007")</f>
      </c>
      <c r="B17" s="4" t="s">
        <f>=HYPERLINK("https://leilaoonline.net/lote/detalhe/106491", " DAFRA/SPEED 150")</f>
      </c>
      <c r="C17" s="4" t="inlineStr">
        <is>
          <t>Vendido</t>
        </is>
      </c>
      <c r="D17" s="4" t="inlineStr">
        <is>
          <t>1</t>
        </is>
      </c>
      <c r="E17" s="5" t="inlineStr">
        <is>
          <t>250,00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=HYPERLINK("https://leilaoonline.net/lote/detalhe/106508", "008")</f>
      </c>
      <c r="B18" s="4" t="s">
        <f>=HYPERLINK("https://leilaoonline.net/lote/detalhe/106508", " HONDA/CG 150 TITAN KS")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1.620,00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=HYPERLINK("https://leilaoonline.net/lote/detalhe/108299", "009")</f>
      </c>
      <c r="B19" s="4" t="s">
        <f>=HYPERLINK("https://leilaoonline.net/lote/detalhe/108299", " HONDA/C100 BIZ")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2.200,00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=HYPERLINK("https://leilaoonline.net/lote/detalhe/106485", "010")</f>
      </c>
      <c r="B20" s="4" t="s">
        <f>=HYPERLINK("https://leilaoonline.net/lote/detalhe/106485", " JTA/SUZUKI EN125 YES")</f>
      </c>
      <c r="C20" s="4" t="inlineStr">
        <is>
          <t>Vendido</t>
        </is>
      </c>
      <c r="D20" s="4" t="inlineStr">
        <is>
          <t>1</t>
        </is>
      </c>
      <c r="E20" s="5" t="inlineStr">
        <is>
          <t>800,00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=HYPERLINK("https://leilaoonline.net/lote/detalhe/108196", "011")</f>
      </c>
      <c r="B21" s="4" t="s">
        <f>=HYPERLINK("https://leilaoonline.net/lote/detalhe/108196", " MOTOCICLETA ELETRICA/BOLT")</f>
      </c>
      <c r="C21" s="4" t="inlineStr">
        <is>
          <t>Vendido</t>
        </is>
      </c>
      <c r="D21" s="4" t="inlineStr">
        <is>
          <t>1</t>
        </is>
      </c>
      <c r="E21" s="5" t="inlineStr">
        <is>
          <t>131,00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=HYPERLINK("https://leilaoonline.net/lote/detalhe/108308", "013")</f>
      </c>
      <c r="B22" s="4" t="s">
        <f>=HYPERLINK("https://leilaoonline.net/lote/detalhe/108308", " HONDA/CG 150 TITAN ES")</f>
      </c>
      <c r="C22" s="4" t="inlineStr">
        <is>
          <t>Vendido</t>
        </is>
      </c>
      <c r="D22" s="4" t="inlineStr">
        <is>
          <t>1</t>
        </is>
      </c>
      <c r="E22" s="5" t="inlineStr">
        <is>
          <t>4.150,00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=HYPERLINK("https://leilaoonline.net/lote/detalhe/106503", "015")</f>
      </c>
      <c r="B23" s="4" t="s">
        <f>=HYPERLINK("https://leilaoonline.net/lote/detalhe/106503", " HONDA/BIZ 125 KS")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1.720,00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=HYPERLINK("https://leilaoonline.net/lote/detalhe/106552", "016")</f>
      </c>
      <c r="B24" s="4" t="s">
        <f>=HYPERLINK("https://leilaoonline.net/lote/detalhe/106552", " HONDA/BIZ 125 MAIS")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1.900,00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=HYPERLINK("https://leilaoonline.net/lote/detalhe/108291", "017")</f>
      </c>
      <c r="B25" s="4" t="s">
        <f>=HYPERLINK("https://leilaoonline.net/lote/detalhe/108291", " HONDA/CG150 FAN ESDI")</f>
      </c>
      <c r="C25" s="4" t="inlineStr">
        <is>
          <t>Vendido</t>
        </is>
      </c>
      <c r="D25" s="4" t="inlineStr">
        <is>
          <t>1</t>
        </is>
      </c>
      <c r="E25" s="5" t="inlineStr">
        <is>
          <t>5.600,00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=HYPERLINK("https://leilaoonline.net/lote/detalhe/106487", "018")</f>
      </c>
      <c r="B26" s="4" t="s">
        <f>=HYPERLINK("https://leilaoonline.net/lote/detalhe/106487", " IMP/DAELIM ALTINO")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=HYPERLINK("https://leilaoonline.net/lote/detalhe/108293", "019")</f>
      </c>
      <c r="B27" s="4" t="s">
        <f>=HYPERLINK("https://leilaoonline.net/lote/detalhe/108293", " HONDA/CG150 START")</f>
      </c>
      <c r="C27" s="4" t="inlineStr">
        <is>
          <t>Vendido</t>
        </is>
      </c>
      <c r="D27" s="4" t="inlineStr">
        <is>
          <t>1</t>
        </is>
      </c>
      <c r="E27" s="5" t="inlineStr">
        <is>
          <t>6.400,00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=HYPERLINK("https://leilaoonline.net/lote/detalhe/108294", "020")</f>
      </c>
      <c r="B28" s="4" t="s">
        <f>=HYPERLINK("https://leilaoonline.net/lote/detalhe/108294", " HONDA/BIZ 125 KS")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3.750,00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=HYPERLINK("https://leilaoonline.net/lote/detalhe/106554", "021")</f>
      </c>
      <c r="B29" s="4" t="s">
        <f>=HYPERLINK("https://leilaoonline.net/lote/detalhe/106554", " I/WUYANG/WY50QT 2")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1.300,00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=HYPERLINK("https://leilaoonline.net/lote/detalhe/108306", "022")</f>
      </c>
      <c r="B30" s="4" t="s">
        <f>=HYPERLINK("https://leilaoonline.net/lote/detalhe/108306", " HONDA/BIZ 125 ES")</f>
      </c>
      <c r="C30" s="4" t="inlineStr">
        <is>
          <t>Vendido</t>
        </is>
      </c>
      <c r="D30" s="4" t="inlineStr">
        <is>
          <t>1</t>
        </is>
      </c>
      <c r="E30" s="5" t="inlineStr">
        <is>
          <t>8.000,00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=HYPERLINK("https://leilaoonline.net/lote/detalhe/106499", "023")</f>
      </c>
      <c r="B31" s="4" t="s">
        <f>=HYPERLINK("https://leilaoonline.net/lote/detalhe/106499", " HONDA/CG 150 FAN ESI")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1.800,00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=HYPERLINK("https://leilaoonline.net/lote/detalhe/106511", "024")</f>
      </c>
      <c r="B32" s="4" t="s">
        <f>=HYPERLINK("https://leilaoonline.net/lote/detalhe/106511", " HONDA/CG 125 TITAN")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1.120,00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=HYPERLINK("https://leilaoonline.net/lote/detalhe/106556", "025")</f>
      </c>
      <c r="B33" s="4" t="s">
        <f>=HYPERLINK("https://leilaoonline.net/lote/detalhe/106556", " HONDA/CG 125 FAN ES")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1.300,00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=HYPERLINK("https://leilaoonline.net/lote/detalhe/108313", "026")</f>
      </c>
      <c r="B34" s="4" t="s">
        <f>=HYPERLINK("https://leilaoonline.net/lote/detalhe/108313", " HONDA/CG 150 TITAN 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6.400,00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=HYPERLINK("https://leilaoonline.net/lote/detalhe/108304", "027")</f>
      </c>
      <c r="B35" s="4" t="s">
        <f>=HYPERLINK("https://leilaoonline.net/lote/detalhe/108304", " HONDA/CG 150 TITAN ESD")</f>
      </c>
      <c r="C35" s="4" t="inlineStr">
        <is>
          <t>Vendido</t>
        </is>
      </c>
      <c r="D35" s="4" t="inlineStr">
        <is>
          <t>1</t>
        </is>
      </c>
      <c r="E35" s="5" t="inlineStr">
        <is>
          <t>5.200,00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=HYPERLINK("https://leilaoonline.net/lote/detalhe/108292", "028")</f>
      </c>
      <c r="B36" s="4" t="s">
        <f>=HYPERLINK("https://leilaoonline.net/lote/detalhe/108292", " HONDA/C100 BIZ ES")</f>
      </c>
      <c r="C36" s="4" t="inlineStr">
        <is>
          <t>Vendido</t>
        </is>
      </c>
      <c r="D36" s="4" t="inlineStr">
        <is>
          <t>1</t>
        </is>
      </c>
      <c r="E36" s="5" t="inlineStr">
        <is>
          <t>3.150,00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=HYPERLINK("https://leilaoonline.net/lote/detalhe/108195", "029")</f>
      </c>
      <c r="B37" s="4" t="s">
        <f>=HYPERLINK("https://leilaoonline.net/lote/detalhe/108195", " YAMAHA/YBR 125E")</f>
      </c>
      <c r="C37" s="4" t="inlineStr">
        <is>
          <t>Vendido</t>
        </is>
      </c>
      <c r="D37" s="4" t="inlineStr">
        <is>
          <t>1</t>
        </is>
      </c>
      <c r="E37" s="5" t="inlineStr">
        <is>
          <t>131,00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=HYPERLINK("https://leilaoonline.net/lote/detalhe/108303", "030")</f>
      </c>
      <c r="B38" s="4" t="s">
        <f>=HYPERLINK("https://leilaoonline.net/lote/detalhe/108303", " SUNDOWN/FUTURE 125")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1.200,00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=HYPERLINK("https://leilaoonline.net/lote/detalhe/106506", "031")</f>
      </c>
      <c r="B39" s="4" t="s">
        <f>=HYPERLINK("https://leilaoonline.net/lote/detalhe/106506", " HONDA/C100 BIZ")</f>
      </c>
      <c r="C39" s="4" t="inlineStr">
        <is>
          <t>Vendido</t>
        </is>
      </c>
      <c r="D39" s="4" t="inlineStr">
        <is>
          <t>1</t>
        </is>
      </c>
      <c r="E39" s="5" t="inlineStr">
        <is>
          <t>950,00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=HYPERLINK("https://leilaoonline.net/lote/detalhe/106498", "032")</f>
      </c>
      <c r="B40" s="4" t="s">
        <f>=HYPERLINK("https://leilaoonline.net/lote/detalhe/106498", " HONDA/NX-4 FALCON")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2.550,00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=HYPERLINK("https://leilaoonline.net/lote/detalhe/106495", "033")</f>
      </c>
      <c r="B41" s="4" t="s">
        <f>=HYPERLINK("https://leilaoonline.net/lote/detalhe/106495", " HONDA/C100 BIZ")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1.350,00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=HYPERLINK("https://leilaoonline.net/lote/detalhe/108296", "034")</f>
      </c>
      <c r="B42" s="4" t="s">
        <f>=HYPERLINK("https://leilaoonline.net/lote/detalhe/108296", " HONDA/C100 BIZ")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2.670,00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=HYPERLINK("https://leilaoonline.net/lote/detalhe/108297", "036")</f>
      </c>
      <c r="B43" s="4" t="s">
        <f>=HYPERLINK("https://leilaoonline.net/lote/detalhe/108297", " JTA-SUZUKI/GSR150I")</f>
      </c>
      <c r="C43" s="4" t="inlineStr">
        <is>
          <t>Vendido</t>
        </is>
      </c>
      <c r="D43" s="4" t="inlineStr">
        <is>
          <t>1</t>
        </is>
      </c>
      <c r="E43" s="5" t="inlineStr">
        <is>
          <t>3.680,00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=HYPERLINK("https://leilaoonline.net/lote/detalhe/108301", "038")</f>
      </c>
      <c r="B44" s="4" t="s">
        <f>=HYPERLINK("https://leilaoonline.net/lote/detalhe/108301", " HONDA/CG 125 FAN")</f>
      </c>
      <c r="C44" s="4" t="inlineStr">
        <is>
          <t>Vendido</t>
        </is>
      </c>
      <c r="D44" s="4" t="inlineStr">
        <is>
          <t>1</t>
        </is>
      </c>
      <c r="E44" s="5" t="inlineStr">
        <is>
          <t>3.100,00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=HYPERLINK("https://leilaoonline.net/lote/detalhe/108197", "039")</f>
      </c>
      <c r="B45" s="4" t="s">
        <f>=HYPERLINK("https://leilaoonline.net/lote/detalhe/108197", " HONDA/BIZ 125 KS")</f>
      </c>
      <c r="C45" s="4" t="inlineStr">
        <is>
          <t>Vendido</t>
        </is>
      </c>
      <c r="D45" s="4" t="inlineStr">
        <is>
          <t>1</t>
        </is>
      </c>
      <c r="E45" s="5" t="inlineStr">
        <is>
          <t>131,00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=HYPERLINK("https://leilaoonline.net/lote/detalhe/106497", "040")</f>
      </c>
      <c r="B46" s="4" t="s">
        <f>=HYPERLINK("https://leilaoonline.net/lote/detalhe/106497", " DAFRA/SPEED 150")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=HYPERLINK("https://leilaoonline.net/lote/detalhe/108305", "041")</f>
      </c>
      <c r="B47" s="4" t="s">
        <f>=HYPERLINK("https://leilaoonline.net/lote/detalhe/108305", " HONDA/CG 150 TITAN KS")</f>
      </c>
      <c r="C47" s="4" t="inlineStr">
        <is>
          <t>Vendido</t>
        </is>
      </c>
      <c r="D47" s="4" t="inlineStr">
        <is>
          <t>1</t>
        </is>
      </c>
      <c r="E47" s="5" t="inlineStr">
        <is>
          <t>3.900,00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=HYPERLINK("https://leilaoonline.net/lote/detalhe/108307", "042")</f>
      </c>
      <c r="B48" s="4" t="s">
        <f>=HYPERLINK("https://leilaoonline.net/lote/detalhe/108307", " HONDA/BIZ 125 MAIS")</f>
      </c>
      <c r="C48" s="4" t="inlineStr">
        <is>
          <t>Vendido</t>
        </is>
      </c>
      <c r="D48" s="4" t="inlineStr">
        <is>
          <t>1</t>
        </is>
      </c>
      <c r="E48" s="5" t="inlineStr">
        <is>
          <t>4.700,00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=HYPERLINK("https://leilaoonline.net/lote/detalhe/106489", "043")</f>
      </c>
      <c r="B49" s="4" t="s">
        <f>=HYPERLINK("https://leilaoonline.net/lote/detalhe/106489", " HONDA/CG 150 TITAN ES")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1.750,00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=HYPERLINK("https://leilaoonline.net/lote/detalhe/106553", "044")</f>
      </c>
      <c r="B50" s="4" t="s">
        <f>=HYPERLINK("https://leilaoonline.net/lote/detalhe/106553", " HONDA/C100 BIZ")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1.180,00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=HYPERLINK("https://leilaoonline.net/lote/detalhe/106492", "045")</f>
      </c>
      <c r="B51" s="4" t="s">
        <f>=HYPERLINK("https://leilaoonline.net/lote/detalhe/106492", " YAMAHA/FACTOR YBR125 K")</f>
      </c>
      <c r="C51" s="4" t="inlineStr">
        <is>
          <t>Vendido</t>
        </is>
      </c>
      <c r="D51" s="4" t="inlineStr">
        <is>
          <t>1</t>
        </is>
      </c>
      <c r="E51" s="5" t="inlineStr">
        <is>
          <t>770,00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=HYPERLINK("https://leilaoonline.net/lote/detalhe/108314", "046")</f>
      </c>
      <c r="B52" s="4" t="s">
        <f>=HYPERLINK("https://leilaoonline.net/lote/detalhe/108314", " H/HONDA CG 125")</f>
      </c>
      <c r="C52" s="4" t="inlineStr">
        <is>
          <t>Vendido</t>
        </is>
      </c>
      <c r="D52" s="4" t="inlineStr">
        <is>
          <t>1</t>
        </is>
      </c>
      <c r="E52" s="5" t="inlineStr">
        <is>
          <t>3.550,00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=HYPERLINK("https://leilaoonline.net/lote/detalhe/106505", "047")</f>
      </c>
      <c r="B53" s="4" t="s">
        <f>=HYPERLINK("https://leilaoonline.net/lote/detalhe/106505", " HONDA/CG 150 TITAN KS")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1.820,00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=HYPERLINK("https://leilaoonline.net/lote/detalhe/106550", "048")</f>
      </c>
      <c r="B54" s="4" t="s">
        <f>=HYPERLINK("https://leilaoonline.net/lote/detalhe/106550", " HONDA/CG 125 TITAN")</f>
      </c>
      <c r="C54" s="4" t="inlineStr">
        <is>
          <t>Vendido</t>
        </is>
      </c>
      <c r="D54" s="4" t="inlineStr">
        <is>
          <t>1</t>
        </is>
      </c>
      <c r="E54" s="5" t="inlineStr">
        <is>
          <t>780,00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=HYPERLINK("https://leilaoonline.net/lote/detalhe/106490", "049")</f>
      </c>
      <c r="B55" s="4" t="s">
        <f>=HYPERLINK("https://leilaoonline.net/lote/detalhe/106490", " SUNDOWN/WEB 100")</f>
      </c>
      <c r="C55" s="4" t="inlineStr">
        <is>
          <t>Vendido</t>
        </is>
      </c>
      <c r="D55" s="4" t="inlineStr">
        <is>
          <t>1</t>
        </is>
      </c>
      <c r="E55" s="5" t="inlineStr">
        <is>
          <t>360,00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=HYPERLINK("https://leilaoonline.net/lote/detalhe/106494", "050")</f>
      </c>
      <c r="B56" s="4" t="s">
        <f>=HYPERLINK("https://leilaoonline.net/lote/detalhe/106494", " HONDA/CG 125 FAN KS")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1.250,00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=HYPERLINK("https://leilaoonline.net/lote/detalhe/106509", "052")</f>
      </c>
      <c r="B57" s="4" t="s">
        <f>=HYPERLINK("https://leilaoonline.net/lote/detalhe/106509", " HONDA/CG 125 TITAN KS")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1.120,00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=HYPERLINK("https://leilaoonline.net/lote/detalhe/106500", "058")</f>
      </c>
      <c r="B58" s="4" t="s">
        <f>=HYPERLINK("https://leilaoonline.net/lote/detalhe/106500", " HONDA/CBX 200 STRADA")</f>
      </c>
      <c r="C58" s="4" t="inlineStr">
        <is>
          <t>Vendido</t>
        </is>
      </c>
      <c r="D58" s="4" t="inlineStr">
        <is>
          <t>1</t>
        </is>
      </c>
      <c r="E58" s="5" t="inlineStr">
        <is>
          <t>890,00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=HYPERLINK("https://leilaoonline.net/lote/detalhe/106551", "059")</f>
      </c>
      <c r="B59" s="4" t="s">
        <f>=HYPERLINK("https://leilaoonline.net/lote/detalhe/106551", " HONDA/CG 125 FAN")</f>
      </c>
      <c r="C59" s="4" t="inlineStr">
        <is>
          <t>Vendido</t>
        </is>
      </c>
      <c r="D59" s="4" t="inlineStr">
        <is>
          <t>1</t>
        </is>
      </c>
      <c r="E59" s="5" t="inlineStr">
        <is>
          <t>1.090,00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=HYPERLINK("https://leilaoonline.net/lote/detalhe/106488", "060")</f>
      </c>
      <c r="B60" s="4" t="s">
        <f>=HYPERLINK("https://leilaoonline.net/lote/detalhe/106488", " DAFRA/SPEED 150")</f>
      </c>
      <c r="C60" s="4" t="inlineStr">
        <is>
          <t>Vendido</t>
        </is>
      </c>
      <c r="D60" s="4" t="inlineStr">
        <is>
          <t>1</t>
        </is>
      </c>
      <c r="E60" s="5" t="inlineStr">
        <is>
          <t>350,00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=HYPERLINK("https://leilaoonline.net/lote/detalhe/106504", "061")</f>
      </c>
      <c r="B61" s="4" t="s">
        <f>=HYPERLINK("https://leilaoonline.net/lote/detalhe/106504", " HONDA/CG 125 FAN")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1.080,00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=HYPERLINK("https://leilaoonline.net/lote/detalhe/106493", "062")</f>
      </c>
      <c r="B62" s="4" t="s">
        <f>=HYPERLINK("https://leilaoonline.net/lote/detalhe/106493", " HONDA/CG150 TITAN MIX ES")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1.690,00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=HYPERLINK("https://leilaoonline.net/lote/detalhe/108315", "065")</f>
      </c>
      <c r="B63" s="4" t="s">
        <f>=HYPERLINK("https://leilaoonline.net/lote/detalhe/108315", " HONDA/CG 125 FAN")</f>
      </c>
      <c r="C63" s="4" t="inlineStr">
        <is>
          <t>Vendido</t>
        </is>
      </c>
      <c r="D63" s="4" t="inlineStr">
        <is>
          <t>1</t>
        </is>
      </c>
      <c r="E63" s="5" t="inlineStr">
        <is>
          <t>3.100,00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=HYPERLINK("https://leilaoonline.net/lote/detalhe/108194", "068")</f>
      </c>
      <c r="B64" s="4" t="s">
        <f>=HYPERLINK("https://leilaoonline.net/lote/detalhe/108194", " YAMAHA/FAZER")</f>
      </c>
      <c r="C64" s="4" t="inlineStr">
        <is>
          <t>Vendido</t>
        </is>
      </c>
      <c r="D64" s="4" t="inlineStr">
        <is>
          <t>1</t>
        </is>
      </c>
      <c r="E64" s="5" t="inlineStr">
        <is>
          <t>131,00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=HYPERLINK("https://leilaoonline.net/lote/detalhe/108316", "069")</f>
      </c>
      <c r="B65" s="4" t="s">
        <f>=HYPERLINK("https://leilaoonline.net/lote/detalhe/108316", " JTA/SUZUKI AN125")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=HYPERLINK("https://leilaoonline.net/lote/detalhe/106530", "070")</f>
      </c>
      <c r="B66" s="4" t="s">
        <f>=HYPERLINK("https://leilaoonline.net/lote/detalhe/106530", " HONDA/C100 BIZ")</f>
      </c>
      <c r="C66" s="4" t="inlineStr">
        <is>
          <t>Vendido</t>
        </is>
      </c>
      <c r="D66" s="4" t="inlineStr">
        <is>
          <t>1</t>
        </is>
      </c>
      <c r="E66" s="5" t="inlineStr">
        <is>
          <t>800,00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=HYPERLINK("https://leilaoonline.net/lote/detalhe/108318", "071")</f>
      </c>
      <c r="B67" s="4" t="s">
        <f>=HYPERLINK("https://leilaoonline.net/lote/detalhe/108318", " HONDA/CG 125 FAN KS")</f>
      </c>
      <c r="C67" s="4" t="inlineStr">
        <is>
          <t>Vendido</t>
        </is>
      </c>
      <c r="D67" s="4" t="inlineStr">
        <is>
          <t>1</t>
        </is>
      </c>
      <c r="E67" s="5" t="inlineStr">
        <is>
          <t>4.220,00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=HYPERLINK("https://leilaoonline.net/lote/detalhe/106502", "072")</f>
      </c>
      <c r="B68" s="4" t="s">
        <f>=HYPERLINK("https://leilaoonline.net/lote/detalhe/106502", " SUNDOWN/WEB 100")</f>
      </c>
      <c r="C68" s="4" t="inlineStr">
        <is>
          <t>Vendido</t>
        </is>
      </c>
      <c r="D68" s="4" t="inlineStr">
        <is>
          <t>1</t>
        </is>
      </c>
      <c r="E68" s="5" t="inlineStr">
        <is>
          <t>350,00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=HYPERLINK("https://leilaoonline.net/lote/detalhe/108317", "076")</f>
      </c>
      <c r="B69" s="4" t="s">
        <f>=HYPERLINK("https://leilaoonline.net/lote/detalhe/108317", " JTA/SUZUKI GS500E")</f>
      </c>
      <c r="C69" s="4" t="inlineStr">
        <is>
          <t>Vendido</t>
        </is>
      </c>
      <c r="D69" s="4" t="inlineStr">
        <is>
          <t>1</t>
        </is>
      </c>
      <c r="E69" s="5" t="inlineStr">
        <is>
          <t>4.900,00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=HYPERLINK("https://leilaoonline.net/lote/detalhe/108326", "077")</f>
      </c>
      <c r="B70" s="4" t="s">
        <f>=HYPERLINK("https://leilaoonline.net/lote/detalhe/108326", " H/HONDA CG 125 TODAY")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=HYPERLINK("https://leilaoonline.net/lote/detalhe/108319", "078")</f>
      </c>
      <c r="B71" s="4" t="s">
        <f>=HYPERLINK("https://leilaoonline.net/lote/detalhe/108319", " JTA/SUZUKI INTRUDER 125")</f>
      </c>
      <c r="C71" s="4" t="inlineStr">
        <is>
          <t>Vendido</t>
        </is>
      </c>
      <c r="D71" s="4" t="inlineStr">
        <is>
          <t>1</t>
        </is>
      </c>
      <c r="E71" s="5" t="inlineStr">
        <is>
          <t>2.850,00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=HYPERLINK("https://leilaoonline.net/lote/detalhe/108324", "079")</f>
      </c>
      <c r="B72" s="4" t="s">
        <f>=HYPERLINK("https://leilaoonline.net/lote/detalhe/108324", " HONDA/CG 150 TITAN ESD")</f>
      </c>
      <c r="C72" s="4" t="inlineStr">
        <is>
          <t>Vendido</t>
        </is>
      </c>
      <c r="D72" s="4" t="inlineStr">
        <is>
          <t>1</t>
        </is>
      </c>
      <c r="E72" s="5" t="inlineStr">
        <is>
          <t>6.000,00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=HYPERLINK("https://leilaoonline.net/lote/detalhe/106512", "080")</f>
      </c>
      <c r="B73" s="4" t="s">
        <f>=HYPERLINK("https://leilaoonline.net/lote/detalhe/106512", " HONDA/BIZ 125 KS")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1.350,00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=HYPERLINK("https://leilaoonline.net/lote/detalhe/108312", "081")</f>
      </c>
      <c r="B74" s="4" t="s">
        <f>=HYPERLINK("https://leilaoonline.net/lote/detalhe/108312", " YAMAHA/YBR 125E")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1.880,00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=HYPERLINK("https://leilaoonline.net/lote/detalhe/108311", "082")</f>
      </c>
      <c r="B75" s="4" t="s">
        <f>=HYPERLINK("https://leilaoonline.net/lote/detalhe/108311", " DAFRA/SPEED 150")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1.720,00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=HYPERLINK("https://leilaoonline.net/lote/detalhe/106568", "084")</f>
      </c>
      <c r="B76" s="4" t="s">
        <f>=HYPERLINK("https://leilaoonline.net/lote/detalhe/106568", " HONDA/CG 150 TITAN KS")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1.100,00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=HYPERLINK("https://leilaoonline.net/lote/detalhe/106486", "085")</f>
      </c>
      <c r="B77" s="4" t="s">
        <f>=HYPERLINK("https://leilaoonline.net/lote/detalhe/106486", " HONDA/CG 125 FAN")</f>
      </c>
      <c r="C77" s="4" t="inlineStr">
        <is>
          <t>Vendido</t>
        </is>
      </c>
      <c r="D77" s="4" t="inlineStr">
        <is>
          <t>1</t>
        </is>
      </c>
      <c r="E77" s="5" t="inlineStr">
        <is>
          <t>1.140,00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=HYPERLINK("https://leilaoonline.net/lote/detalhe/106582", "086")</f>
      </c>
      <c r="B78" s="4" t="s">
        <f>=HYPERLINK("https://leilaoonline.net/lote/detalhe/106582", " YAMAHA/YBR 125ED")</f>
      </c>
      <c r="C78" s="4" t="inlineStr">
        <is>
          <t>Vendido</t>
        </is>
      </c>
      <c r="D78" s="4" t="inlineStr">
        <is>
          <t>1</t>
        </is>
      </c>
      <c r="E78" s="5" t="inlineStr">
        <is>
          <t>295,00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=HYPERLINK("https://leilaoonline.net/lote/detalhe/108211", "087")</f>
      </c>
      <c r="B79" s="4" t="s">
        <f>=HYPERLINK("https://leilaoonline.net/lote/detalhe/108211", " HONDA/CG 150 TITAN ES")</f>
      </c>
      <c r="C79" s="4" t="inlineStr">
        <is>
          <t>Vendido</t>
        </is>
      </c>
      <c r="D79" s="4" t="inlineStr">
        <is>
          <t>1</t>
        </is>
      </c>
      <c r="E79" s="5" t="inlineStr">
        <is>
          <t>131,00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=HYPERLINK("https://leilaoonline.net/lote/detalhe/106562", "089")</f>
      </c>
      <c r="B80" s="4" t="s">
        <f>=HYPERLINK("https://leilaoonline.net/lote/detalhe/106562", " HONDA/CG 125 TITAN ES")</f>
      </c>
      <c r="C80" s="4" t="inlineStr">
        <is>
          <t>Vendido</t>
        </is>
      </c>
      <c r="D80" s="4" t="inlineStr">
        <is>
          <t>1</t>
        </is>
      </c>
      <c r="E80" s="5" t="inlineStr">
        <is>
          <t>995,00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=HYPERLINK("https://leilaoonline.net/lote/detalhe/106501", "090")</f>
      </c>
      <c r="B81" s="4" t="s">
        <f>=HYPERLINK("https://leilaoonline.net/lote/detalhe/106501", " HONDA/CG 125 TITAN")</f>
      </c>
      <c r="C81" s="4" t="inlineStr">
        <is>
          <t>Vendido</t>
        </is>
      </c>
      <c r="D81" s="4" t="inlineStr">
        <is>
          <t>1</t>
        </is>
      </c>
      <c r="E81" s="5" t="inlineStr">
        <is>
          <t>440,00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=HYPERLINK("https://leilaoonline.net/lote/detalhe/108216", "091")</f>
      </c>
      <c r="B82" s="4" t="s">
        <f>=HYPERLINK("https://leilaoonline.net/lote/detalhe/108216", " H/HONDA CG 125")</f>
      </c>
      <c r="C82" s="4" t="inlineStr">
        <is>
          <t>Vendido</t>
        </is>
      </c>
      <c r="D82" s="4" t="inlineStr">
        <is>
          <t>1</t>
        </is>
      </c>
      <c r="E82" s="5" t="inlineStr">
        <is>
          <t>131,00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=HYPERLINK("https://leilaoonline.net/lote/detalhe/108199", "094")</f>
      </c>
      <c r="B83" s="4" t="s">
        <f>=HYPERLINK("https://leilaoonline.net/lote/detalhe/108199", " HONDA/C100 BIZ")</f>
      </c>
      <c r="C83" s="4" t="inlineStr">
        <is>
          <t>Vendido</t>
        </is>
      </c>
      <c r="D83" s="4" t="inlineStr">
        <is>
          <t>1</t>
        </is>
      </c>
      <c r="E83" s="5" t="inlineStr">
        <is>
          <t>131,00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=HYPERLINK("https://leilaoonline.net/lote/detalhe/108217", "098")</f>
      </c>
      <c r="B84" s="4" t="s">
        <f>=HYPERLINK("https://leilaoonline.net/lote/detalhe/108217", " SUNDOWN/HUNTER 90")</f>
      </c>
      <c r="C84" s="4" t="inlineStr">
        <is>
          <t>Vendido</t>
        </is>
      </c>
      <c r="D84" s="4" t="inlineStr">
        <is>
          <t>1</t>
        </is>
      </c>
      <c r="E84" s="5" t="inlineStr">
        <is>
          <t>131,00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=HYPERLINK("https://leilaoonline.net/lote/detalhe/108310", "101")</f>
      </c>
      <c r="B85" s="4" t="s">
        <f>=HYPERLINK("https://leilaoonline.net/lote/detalhe/108310", " HONDA/CG 125 FAN KS")</f>
      </c>
      <c r="C85" s="4" t="inlineStr">
        <is>
          <t>Vendido</t>
        </is>
      </c>
      <c r="D85" s="4" t="inlineStr">
        <is>
          <t>1</t>
        </is>
      </c>
      <c r="E85" s="5" t="inlineStr">
        <is>
          <t>3.850,00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=HYPERLINK("https://leilaoonline.net/lote/detalhe/106581", "103")</f>
      </c>
      <c r="B86" s="4" t="s">
        <f>=HYPERLINK("https://leilaoonline.net/lote/detalhe/106581", " HONDA/CG 125 FAN")</f>
      </c>
      <c r="C86" s="4" t="inlineStr">
        <is>
          <t>Vendido</t>
        </is>
      </c>
      <c r="D86" s="4" t="inlineStr">
        <is>
          <t>1</t>
        </is>
      </c>
      <c r="E86" s="5" t="inlineStr">
        <is>
          <t>900,00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=HYPERLINK("https://leilaoonline.net/lote/detalhe/106595", "104")</f>
      </c>
      <c r="B87" s="4" t="s">
        <f>=HYPERLINK("https://leilaoonline.net/lote/detalhe/106595", " H/HONDA CG 125 TODAY")</f>
      </c>
      <c r="C87" s="4" t="inlineStr">
        <is>
          <t>Vendido</t>
        </is>
      </c>
      <c r="D87" s="4" t="inlineStr">
        <is>
          <t>1</t>
        </is>
      </c>
      <c r="E87" s="5" t="inlineStr">
        <is>
          <t>945,00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=HYPERLINK("https://leilaoonline.net/lote/detalhe/106565", "105")</f>
      </c>
      <c r="B88" s="4" t="s">
        <f>=HYPERLINK("https://leilaoonline.net/lote/detalhe/106565", " I/FYM FY100 10A")</f>
      </c>
      <c r="C88" s="4" t="inlineStr">
        <is>
          <t>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=HYPERLINK("https://leilaoonline.net/lote/detalhe/108219", "115")</f>
      </c>
      <c r="B89" s="4" t="s">
        <f>=HYPERLINK("https://leilaoonline.net/lote/detalhe/108219", " H/HONDA CG 125")</f>
      </c>
      <c r="C89" s="4" t="inlineStr">
        <is>
          <t>Vendido</t>
        </is>
      </c>
      <c r="D89" s="4" t="inlineStr">
        <is>
          <t>1</t>
        </is>
      </c>
      <c r="E89" s="5" t="inlineStr">
        <is>
          <t>131,00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=HYPERLINK("https://leilaoonline.net/lote/detalhe/108218", "119")</f>
      </c>
      <c r="B90" s="4" t="s">
        <f>=HYPERLINK("https://leilaoonline.net/lote/detalhe/108218", " SUNDOWN/HUNTER 90")</f>
      </c>
      <c r="C90" s="4" t="inlineStr">
        <is>
          <t>Vendido</t>
        </is>
      </c>
      <c r="D90" s="4" t="inlineStr">
        <is>
          <t>1</t>
        </is>
      </c>
      <c r="E90" s="5" t="inlineStr">
        <is>
          <t>131,00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=HYPERLINK("https://leilaoonline.net/lote/detalhe/108225", "120")</f>
      </c>
      <c r="B91" s="4" t="s">
        <f>=HYPERLINK("https://leilaoonline.net/lote/detalhe/108225", " H/HONDA CG 125 TODAY")</f>
      </c>
      <c r="C91" s="4" t="inlineStr">
        <is>
          <t>Vendido</t>
        </is>
      </c>
      <c r="D91" s="4" t="inlineStr">
        <is>
          <t>1</t>
        </is>
      </c>
      <c r="E91" s="5" t="inlineStr">
        <is>
          <t>131,00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=HYPERLINK("https://leilaoonline.net/lote/detalhe/106580", "124")</f>
      </c>
      <c r="B92" s="4" t="s">
        <f>=HYPERLINK("https://leilaoonline.net/lote/detalhe/106580", " YAMAHA/YBR 125E")</f>
      </c>
      <c r="C92" s="4" t="inlineStr">
        <is>
          <t>Vendido</t>
        </is>
      </c>
      <c r="D92" s="4" t="inlineStr">
        <is>
          <t>1</t>
        </is>
      </c>
      <c r="E92" s="5" t="inlineStr">
        <is>
          <t>390,00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=HYPERLINK("https://leilaoonline.net/lote/detalhe/106564", "130")</f>
      </c>
      <c r="B93" s="4" t="s">
        <f>=HYPERLINK("https://leilaoonline.net/lote/detalhe/106564", " YAMAHA/YBR 125K")</f>
      </c>
      <c r="C93" s="4" t="inlineStr">
        <is>
          <t>Vendido</t>
        </is>
      </c>
      <c r="D93" s="4" t="inlineStr">
        <is>
          <t>1</t>
        </is>
      </c>
      <c r="E93" s="5" t="inlineStr">
        <is>
          <t>745,00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=HYPERLINK("https://leilaoonline.net/lote/detalhe/108309", "131")</f>
      </c>
      <c r="B94" s="4" t="s">
        <f>=HYPERLINK("https://leilaoonline.net/lote/detalhe/108309", " HONDA/C100 BIZ ES")</f>
      </c>
      <c r="C94" s="4" t="inlineStr">
        <is>
          <t>Vendido</t>
        </is>
      </c>
      <c r="D94" s="4" t="inlineStr">
        <is>
          <t>1</t>
        </is>
      </c>
      <c r="E94" s="5" t="inlineStr">
        <is>
          <t>2.900,00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=HYPERLINK("https://leilaoonline.net/lote/detalhe/106496", "132")</f>
      </c>
      <c r="B95" s="4" t="s">
        <f>=HYPERLINK("https://leilaoonline.net/lote/detalhe/106496", " HONDA/BIZ 125 ES")</f>
      </c>
      <c r="C95" s="4" t="inlineStr">
        <is>
          <t>Vendido</t>
        </is>
      </c>
      <c r="D95" s="4" t="inlineStr">
        <is>
          <t>1</t>
        </is>
      </c>
      <c r="E95" s="5" t="inlineStr">
        <is>
          <t>1.820,00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=HYPERLINK("https://leilaoonline.net/lote/detalhe/108320", "133")</f>
      </c>
      <c r="B96" s="4" t="s">
        <f>=HYPERLINK("https://leilaoonline.net/lote/detalhe/108320", " I/SHINERAY XY50Q PHOENIX")</f>
      </c>
      <c r="C96" s="4" t="inlineStr">
        <is>
          <t>Vendido</t>
        </is>
      </c>
      <c r="D96" s="4" t="inlineStr">
        <is>
          <t>1</t>
        </is>
      </c>
      <c r="E96" s="5" t="inlineStr">
        <is>
          <t>2.000,00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=HYPERLINK("https://leilaoonline.net/lote/detalhe/106584", "134")</f>
      </c>
      <c r="B97" s="4" t="s">
        <f>=HYPERLINK("https://leilaoonline.net/lote/detalhe/106584", " HONDA/C100 BIZ")</f>
      </c>
      <c r="C97" s="4" t="inlineStr">
        <is>
          <t>Vendido</t>
        </is>
      </c>
      <c r="D97" s="4" t="inlineStr">
        <is>
          <t>1</t>
        </is>
      </c>
      <c r="E97" s="5" t="inlineStr">
        <is>
          <t>990,00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=HYPERLINK("https://leilaoonline.net/lote/detalhe/108210", "136")</f>
      </c>
      <c r="B98" s="4" t="s">
        <f>=HYPERLINK("https://leilaoonline.net/lote/detalhe/108210", " SHINERAY/PHOENIX")</f>
      </c>
      <c r="C98" s="4" t="inlineStr">
        <is>
          <t>Vendido</t>
        </is>
      </c>
      <c r="D98" s="4" t="inlineStr">
        <is>
          <t>1</t>
        </is>
      </c>
      <c r="E98" s="5" t="inlineStr">
        <is>
          <t>131,00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=HYPERLINK("https://leilaoonline.net/lote/detalhe/106611", "140")</f>
      </c>
      <c r="B99" s="4" t="s">
        <f>=HYPERLINK("https://leilaoonline.net/lote/detalhe/106611", " JTA/SUZUKI INTRUDER 125")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1.050,00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=HYPERLINK("https://leilaoonline.net/lote/detalhe/108201", "143")</f>
      </c>
      <c r="B100" s="4" t="s">
        <f>=HYPERLINK("https://leilaoonline.net/lote/detalhe/108201", " JTA/SUZUKI EN125 YES")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131,00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=HYPERLINK("https://leilaoonline.net/lote/detalhe/108230", "144")</f>
      </c>
      <c r="B101" s="4" t="s">
        <f>=HYPERLINK("https://leilaoonline.net/lote/detalhe/108230", " HONDA/BIZ")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131,00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=HYPERLINK("https://leilaoonline.net/lote/detalhe/106575", "146")</f>
      </c>
      <c r="B102" s="4" t="s">
        <f>=HYPERLINK("https://leilaoonline.net/lote/detalhe/106575", " HONDA/C100 BIZ ES")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1.300,00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=HYPERLINK("https://leilaoonline.net/lote/detalhe/106577", "147")</f>
      </c>
      <c r="B103" s="4" t="s">
        <f>=HYPERLINK("https://leilaoonline.net/lote/detalhe/106577", " HONDA/C100 BIZ")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1.045,00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=HYPERLINK("https://leilaoonline.net/lote/detalhe/108323", "150")</f>
      </c>
      <c r="B104" s="4" t="s">
        <f>=HYPERLINK("https://leilaoonline.net/lote/detalhe/108323", " HONDA/C100 BIZ")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2.480,00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=HYPERLINK("https://leilaoonline.net/lote/detalhe/106557", "151")</f>
      </c>
      <c r="B105" s="4" t="s">
        <f>=HYPERLINK("https://leilaoonline.net/lote/detalhe/106557", " HONDA/CG 150 TITAN KS")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1.240,00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=HYPERLINK("https://leilaoonline.net/lote/detalhe/106579", "153")</f>
      </c>
      <c r="B106" s="4" t="s">
        <f>=HYPERLINK("https://leilaoonline.net/lote/detalhe/106579", " H/HONDA CG 125")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530,00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=HYPERLINK("https://leilaoonline.net/lote/detalhe/108206", "154")</f>
      </c>
      <c r="B107" s="4" t="s">
        <f>=HYPERLINK("https://leilaoonline.net/lote/detalhe/108206", " HONDA/CG")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131,00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=HYPERLINK("https://leilaoonline.net/lote/detalhe/106563", "155")</f>
      </c>
      <c r="B108" s="4" t="s">
        <f>=HYPERLINK("https://leilaoonline.net/lote/detalhe/106563", " H/HONDA CG 125 TODAY")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1.185,00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=HYPERLINK("https://leilaoonline.net/lote/detalhe/108327", "160")</f>
      </c>
      <c r="B109" s="4" t="s">
        <f>=HYPERLINK("https://leilaoonline.net/lote/detalhe/108327", " HONDA/CG 150 FAN ESI")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6.400,00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=HYPERLINK("https://leilaoonline.net/lote/detalhe/106567", "165")</f>
      </c>
      <c r="B110" s="4" t="s">
        <f>=HYPERLINK("https://leilaoonline.net/lote/detalhe/106567", " HONDA/CG 150 FAN ESI")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1.900,00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=HYPERLINK("https://leilaoonline.net/lote/detalhe/106571", "166")</f>
      </c>
      <c r="B111" s="4" t="s">
        <f>=HYPERLINK("https://leilaoonline.net/lote/detalhe/106571", " YAMAHA/YBR 125K")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700,00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=HYPERLINK("https://leilaoonline.net/lote/detalhe/106599", "168")</f>
      </c>
      <c r="B112" s="4" t="s">
        <f>=HYPERLINK("https://leilaoonline.net/lote/detalhe/106599", " H/HONDA CG 125")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580,00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=HYPERLINK("https://leilaoonline.net/lote/detalhe/106606", "170")</f>
      </c>
      <c r="B113" s="4" t="s">
        <f>=HYPERLINK("https://leilaoonline.net/lote/detalhe/106606", " HONDA/CG 150 TITAN ES")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1.960,00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=HYPERLINK("https://leilaoonline.net/lote/detalhe/106570", "171")</f>
      </c>
      <c r="B114" s="4" t="s">
        <f>=HYPERLINK("https://leilaoonline.net/lote/detalhe/106570", " HONDA/C100 BIZ ES")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1.305,00</t>
        </is>
      </c>
      <c r="F114" s="4" t="inlineStr">
        <is>
          <t>0.00</t>
        </is>
      </c>
    </row>
    <row collapsed="false" customFormat="false" customHeight="false" hidden="false" ht="12.1" outlineLevel="0" r="115">
      <c r="A115" s="5" t="s">
        <f>=HYPERLINK("https://leilaoonline.net/lote/detalhe/106589", "172")</f>
      </c>
      <c r="B115" s="4" t="s">
        <f>=HYPERLINK("https://leilaoonline.net/lote/detalhe/106589", " HONDA/C100 BIZ")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0,00</t>
        </is>
      </c>
      <c r="F115" s="4" t="inlineStr">
        <is>
          <t>0.00</t>
        </is>
      </c>
    </row>
    <row collapsed="false" customFormat="false" customHeight="false" hidden="false" ht="12.1" outlineLevel="0" r="116">
      <c r="A116" s="5" t="s">
        <f>=HYPERLINK("https://leilaoonline.net/lote/detalhe/106569", "173")</f>
      </c>
      <c r="B116" s="4" t="s">
        <f>=HYPERLINK("https://leilaoonline.net/lote/detalhe/106569", " HONDA/C100 BIZ")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900,00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=HYPERLINK("https://leilaoonline.net/lote/detalhe/106573", "174")</f>
      </c>
      <c r="B117" s="4" t="s">
        <f>=HYPERLINK("https://leilaoonline.net/lote/detalhe/106573", " SHINERAY/50Q")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1.380,00</t>
        </is>
      </c>
      <c r="F117" s="4" t="inlineStr">
        <is>
          <t>0.00</t>
        </is>
      </c>
    </row>
    <row collapsed="false" customFormat="false" customHeight="false" hidden="false" ht="12.1" outlineLevel="0" r="118">
      <c r="A118" s="5" t="s">
        <f>=HYPERLINK("https://leilaoonline.net/lote/detalhe/106507", "176")</f>
      </c>
      <c r="B118" s="4" t="s">
        <f>=HYPERLINK("https://leilaoonline.net/lote/detalhe/106507", " SHINERAY/PHOENIX")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1.280,00</t>
        </is>
      </c>
      <c r="F118" s="4" t="inlineStr">
        <is>
          <t>0.00</t>
        </is>
      </c>
    </row>
    <row collapsed="false" customFormat="false" customHeight="false" hidden="false" ht="12.1" outlineLevel="0" r="119">
      <c r="A119" s="5" t="s">
        <f>=HYPERLINK("https://leilaoonline.net/lote/detalhe/106585", "177")</f>
      </c>
      <c r="B119" s="4" t="s">
        <f>=HYPERLINK("https://leilaoonline.net/lote/detalhe/106585", " I/BASHAN JONNY HYPE 110")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130,00</t>
        </is>
      </c>
      <c r="F119" s="4" t="inlineStr">
        <is>
          <t>0.00</t>
        </is>
      </c>
    </row>
    <row collapsed="false" customFormat="false" customHeight="false" hidden="false" ht="12.1" outlineLevel="0" r="120">
      <c r="A120" s="5" t="s">
        <f>=HYPERLINK("https://leilaoonline.net/lote/detalhe/108325", "178")</f>
      </c>
      <c r="B120" s="4" t="s">
        <f>=HYPERLINK("https://leilaoonline.net/lote/detalhe/108325", " HONDA/C100 BIZ ES")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3.400,00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=HYPERLINK("https://leilaoonline.net/lote/detalhe/106607", "179")</f>
      </c>
      <c r="B121" s="4" t="s">
        <f>=HYPERLINK("https://leilaoonline.net/lote/detalhe/106607", " I/SHINERAY MVK XY125 1")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180,00</t>
        </is>
      </c>
      <c r="F121" s="4" t="inlineStr">
        <is>
          <t>0.00</t>
        </is>
      </c>
    </row>
    <row collapsed="false" customFormat="false" customHeight="false" hidden="false" ht="12.1" outlineLevel="0" r="122">
      <c r="A122" s="5" t="s">
        <f>=HYPERLINK("https://leilaoonline.net/lote/detalhe/106576", "180")</f>
      </c>
      <c r="B122" s="4" t="s">
        <f>=HYPERLINK("https://leilaoonline.net/lote/detalhe/106576", " SUNDOWN/WEB 100 EVO")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650,00</t>
        </is>
      </c>
      <c r="F122" s="4" t="inlineStr">
        <is>
          <t>0.00</t>
        </is>
      </c>
    </row>
    <row collapsed="false" customFormat="false" customHeight="false" hidden="false" ht="12.1" outlineLevel="0" r="123">
      <c r="A123" s="5" t="s">
        <f>=HYPERLINK("https://leilaoonline.net/lote/detalhe/106560", "183")</f>
      </c>
      <c r="B123" s="4" t="s">
        <f>=HYPERLINK("https://leilaoonline.net/lote/detalhe/106560", " HONDA/CG 125 TITAN")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190,00</t>
        </is>
      </c>
      <c r="F123" s="4" t="inlineStr">
        <is>
          <t>0.00</t>
        </is>
      </c>
    </row>
    <row collapsed="false" customFormat="false" customHeight="false" hidden="false" ht="12.1" outlineLevel="0" r="124">
      <c r="A124" s="5" t="s">
        <f>=HYPERLINK("https://leilaoonline.net/lote/detalhe/108223", "184")</f>
      </c>
      <c r="B124" s="4" t="s">
        <f>=HYPERLINK("https://leilaoonline.net/lote/detalhe/108223", " YAMAHA/RD 135")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131,00</t>
        </is>
      </c>
      <c r="F124" s="4" t="inlineStr">
        <is>
          <t>0.00</t>
        </is>
      </c>
    </row>
    <row collapsed="false" customFormat="false" customHeight="false" hidden="false" ht="12.1" outlineLevel="0" r="125">
      <c r="A125" s="5" t="s">
        <f>=HYPERLINK("https://leilaoonline.net/lote/detalhe/106578", "186")</f>
      </c>
      <c r="B125" s="4" t="s">
        <f>=HYPERLINK("https://leilaoonline.net/lote/detalhe/106578", " HONDA/CG 150 TITAN ES")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1.170,00</t>
        </is>
      </c>
      <c r="F125" s="4" t="inlineStr">
        <is>
          <t>0.00</t>
        </is>
      </c>
    </row>
    <row collapsed="false" customFormat="false" customHeight="false" hidden="false" ht="12.1" outlineLevel="0" r="126">
      <c r="A126" s="5" t="s">
        <f>=HYPERLINK("https://leilaoonline.net/lote/detalhe/108205", "187")</f>
      </c>
      <c r="B126" s="4" t="s">
        <f>=HYPERLINK("https://leilaoonline.net/lote/detalhe/108205", " HONDA/CG 150 TITAN KS")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131,00</t>
        </is>
      </c>
      <c r="F126" s="4" t="inlineStr">
        <is>
          <t>0.00</t>
        </is>
      </c>
    </row>
    <row collapsed="false" customFormat="false" customHeight="false" hidden="false" ht="12.1" outlineLevel="0" r="127">
      <c r="A127" s="5" t="s">
        <f>=HYPERLINK("https://leilaoonline.net/lote/detalhe/108227", "190")</f>
      </c>
      <c r="B127" s="4" t="s">
        <f>=HYPERLINK("https://leilaoonline.net/lote/detalhe/108227", " HONDA/CG")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131,00</t>
        </is>
      </c>
      <c r="F127" s="4" t="inlineStr">
        <is>
          <t>0.00</t>
        </is>
      </c>
    </row>
    <row collapsed="false" customFormat="false" customHeight="false" hidden="false" ht="12.1" outlineLevel="0" r="128">
      <c r="A128" s="5" t="s">
        <f>=HYPERLINK("https://leilaoonline.net/lote/detalhe/108322", "194")</f>
      </c>
      <c r="B128" s="4" t="s">
        <f>=HYPERLINK("https://leilaoonline.net/lote/detalhe/108322", " HONDA/CG 125 FAN KS")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3.600,00</t>
        </is>
      </c>
      <c r="F128" s="4" t="inlineStr">
        <is>
          <t>0.00</t>
        </is>
      </c>
    </row>
    <row collapsed="false" customFormat="false" customHeight="false" hidden="false" ht="12.1" outlineLevel="0" r="129">
      <c r="A129" s="5" t="s">
        <f>=HYPERLINK("https://leilaoonline.net/lote/detalhe/108231", "198")</f>
      </c>
      <c r="B129" s="4" t="s">
        <f>=HYPERLINK("https://leilaoonline.net/lote/detalhe/108231", " HONDA/XLX  250")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131,00</t>
        </is>
      </c>
      <c r="F129" s="4" t="inlineStr">
        <is>
          <t>0.00</t>
        </is>
      </c>
    </row>
    <row collapsed="false" customFormat="false" customHeight="false" hidden="false" ht="12.1" outlineLevel="0" r="130">
      <c r="A130" s="5" t="s">
        <f>=HYPERLINK("https://leilaoonline.net/lote/detalhe/108321", "202")</f>
      </c>
      <c r="B130" s="4" t="s">
        <f>=HYPERLINK("https://leilaoonline.net/lote/detalhe/108321", " HONDA/C100 DREAM")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2.000,00</t>
        </is>
      </c>
      <c r="F130" s="4" t="inlineStr">
        <is>
          <t>0.00</t>
        </is>
      </c>
    </row>
    <row collapsed="false" customFormat="false" customHeight="false" hidden="false" ht="12.1" outlineLevel="0" r="131">
      <c r="A131" s="5" t="s">
        <f>=HYPERLINK("https://leilaoonline.net/lote/detalhe/108330", "206")</f>
      </c>
      <c r="B131" s="4" t="s">
        <f>=HYPERLINK("https://leilaoonline.net/lote/detalhe/108330", " DAFRA/ZIG")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970,00</t>
        </is>
      </c>
      <c r="F131" s="4" t="inlineStr">
        <is>
          <t>0.00</t>
        </is>
      </c>
    </row>
    <row collapsed="false" customFormat="false" customHeight="false" hidden="false" ht="12.1" outlineLevel="0" r="132">
      <c r="A132" s="5" t="s">
        <f>=HYPERLINK("https://leilaoonline.net/lote/detalhe/108228", "207")</f>
      </c>
      <c r="B132" s="4" t="s">
        <f>=HYPERLINK("https://leilaoonline.net/lote/detalhe/108228", " HONDA/C100 BIZ ES")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131,00</t>
        </is>
      </c>
      <c r="F132" s="4" t="inlineStr">
        <is>
          <t>0.00</t>
        </is>
      </c>
    </row>
    <row collapsed="false" customFormat="false" customHeight="false" hidden="false" ht="12.1" outlineLevel="0" r="133">
      <c r="A133" s="5" t="s">
        <f>=HYPERLINK("https://leilaoonline.net/lote/detalhe/106574", "208")</f>
      </c>
      <c r="B133" s="4" t="s">
        <f>=HYPERLINK("https://leilaoonline.net/lote/detalhe/106574", " YAMAHA/CRYPTON T105E")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1.050,00</t>
        </is>
      </c>
      <c r="F133" s="4" t="inlineStr">
        <is>
          <t>0.00</t>
        </is>
      </c>
    </row>
    <row collapsed="false" customFormat="false" customHeight="false" hidden="false" ht="12.1" outlineLevel="0" r="134">
      <c r="A134" s="5" t="s">
        <f>=HYPERLINK("https://leilaoonline.net/lote/detalhe/106586", "217")</f>
      </c>
      <c r="B134" s="4" t="s">
        <f>=HYPERLINK("https://leilaoonline.net/lote/detalhe/106586", " HONDA/XR 200R")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2.050,00</t>
        </is>
      </c>
      <c r="F134" s="4" t="inlineStr">
        <is>
          <t>0.00</t>
        </is>
      </c>
    </row>
    <row collapsed="false" customFormat="false" customHeight="false" hidden="false" ht="12.1" outlineLevel="0" r="135">
      <c r="A135" s="5" t="s">
        <f>=HYPERLINK("https://leilaoonline.net/lote/detalhe/106572", "218")</f>
      </c>
      <c r="B135" s="4" t="s">
        <f>=HYPERLINK("https://leilaoonline.net/lote/detalhe/106572", " H/HONDA CBX 150 AERO")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145,00</t>
        </is>
      </c>
      <c r="F135" s="4" t="inlineStr">
        <is>
          <t>0.00</t>
        </is>
      </c>
    </row>
    <row collapsed="false" customFormat="false" customHeight="false" hidden="false" ht="12.1" outlineLevel="0" r="136">
      <c r="A136" s="5" t="s">
        <f>=HYPERLINK("https://leilaoonline.net/lote/detalhe/106566", "219")</f>
      </c>
      <c r="B136" s="4" t="s">
        <f>=HYPERLINK("https://leilaoonline.net/lote/detalhe/106566", " H/HONDA ML 125")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80,00</t>
        </is>
      </c>
      <c r="F136" s="4" t="inlineStr">
        <is>
          <t>0.00</t>
        </is>
      </c>
    </row>
    <row collapsed="false" customFormat="false" customHeight="false" hidden="false" ht="12.1" outlineLevel="0" r="137">
      <c r="A137" s="5" t="s">
        <f>=HYPERLINK("https://leilaoonline.net/lote/detalhe/106593", "223")</f>
      </c>
      <c r="B137" s="4" t="s">
        <f>=HYPERLINK("https://leilaoonline.net/lote/detalhe/106593", " YAMAHA/YBR 125K")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290,00</t>
        </is>
      </c>
      <c r="F137" s="4" t="inlineStr">
        <is>
          <t>0.00</t>
        </is>
      </c>
    </row>
    <row collapsed="false" customFormat="false" customHeight="false" hidden="false" ht="12.1" outlineLevel="0" r="138">
      <c r="A138" s="5" t="s">
        <f>=HYPERLINK("https://leilaoonline.net/lote/detalhe/108214", "224")</f>
      </c>
      <c r="B138" s="4" t="s">
        <f>=HYPERLINK("https://leilaoonline.net/lote/detalhe/108214", " HONDA/CG")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131,00</t>
        </is>
      </c>
      <c r="F138" s="4" t="inlineStr">
        <is>
          <t>0.00</t>
        </is>
      </c>
    </row>
    <row collapsed="false" customFormat="false" customHeight="false" hidden="false" ht="12.1" outlineLevel="0" r="139">
      <c r="A139" s="5" t="s">
        <f>=HYPERLINK("https://leilaoonline.net/lote/detalhe/106588", "225")</f>
      </c>
      <c r="B139" s="4" t="s">
        <f>=HYPERLINK("https://leilaoonline.net/lote/detalhe/106588", " HONDA/CG 125 TITAN KS")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1.160,00</t>
        </is>
      </c>
      <c r="F139" s="4" t="inlineStr">
        <is>
          <t>0.00</t>
        </is>
      </c>
    </row>
    <row collapsed="false" customFormat="false" customHeight="false" hidden="false" ht="12.1" outlineLevel="0" r="140">
      <c r="A140" s="5" t="s">
        <f>=HYPERLINK("https://leilaoonline.net/lote/detalhe/106591", "226")</f>
      </c>
      <c r="B140" s="4" t="s">
        <f>=HYPERLINK("https://leilaoonline.net/lote/detalhe/106591", " HONDA/CG 150 TITAN ES")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1.370,00</t>
        </is>
      </c>
      <c r="F140" s="4" t="inlineStr">
        <is>
          <t>0.00</t>
        </is>
      </c>
    </row>
    <row collapsed="false" customFormat="false" customHeight="false" hidden="false" ht="12.1" outlineLevel="0" r="141">
      <c r="A141" s="5" t="s">
        <f>=HYPERLINK("https://leilaoonline.net/lote/detalhe/106555", "228")</f>
      </c>
      <c r="B141" s="4" t="s">
        <f>=HYPERLINK("https://leilaoonline.net/lote/detalhe/106555", " H/HONDA CG 125 TODAY")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385,00</t>
        </is>
      </c>
      <c r="F141" s="4" t="inlineStr">
        <is>
          <t>0.00</t>
        </is>
      </c>
    </row>
    <row collapsed="false" customFormat="false" customHeight="false" hidden="false" ht="12.1" outlineLevel="0" r="142">
      <c r="A142" s="5" t="s">
        <f>=HYPERLINK("https://leilaoonline.net/lote/detalhe/108226", "229")</f>
      </c>
      <c r="B142" s="4" t="s">
        <f>=HYPERLINK("https://leilaoonline.net/lote/detalhe/108226", " HONDA/SEM MODELO")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131,00</t>
        </is>
      </c>
      <c r="F142" s="4" t="inlineStr">
        <is>
          <t>0.00</t>
        </is>
      </c>
    </row>
    <row collapsed="false" customFormat="false" customHeight="false" hidden="false" ht="12.1" outlineLevel="0" r="143">
      <c r="A143" s="5" t="s">
        <f>=HYPERLINK("https://leilaoonline.net/lote/detalhe/106598", "231")</f>
      </c>
      <c r="B143" s="4" t="s">
        <f>=HYPERLINK("https://leilaoonline.net/lote/detalhe/106598", " JTA/SUZUKI EN125 YES")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670,00</t>
        </is>
      </c>
      <c r="F143" s="4" t="inlineStr">
        <is>
          <t>0.00</t>
        </is>
      </c>
    </row>
    <row collapsed="false" customFormat="false" customHeight="false" hidden="false" ht="12.1" outlineLevel="0" r="144">
      <c r="A144" s="5" t="s">
        <f>=HYPERLINK("https://leilaoonline.net/lote/detalhe/108224", "236")</f>
      </c>
      <c r="B144" s="4" t="s">
        <f>=HYPERLINK("https://leilaoonline.net/lote/detalhe/108224", " HONDA/ML 125")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131,00</t>
        </is>
      </c>
      <c r="F144" s="4" t="inlineStr">
        <is>
          <t>0.00</t>
        </is>
      </c>
    </row>
    <row collapsed="false" customFormat="false" customHeight="false" hidden="false" ht="12.1" outlineLevel="0" r="145">
      <c r="A145" s="5" t="s">
        <f>=HYPERLINK("https://leilaoonline.net/lote/detalhe/108204", "241")</f>
      </c>
      <c r="B145" s="4" t="s">
        <f>=HYPERLINK("https://leilaoonline.net/lote/detalhe/108204", " HONDA/TITAN")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131,00</t>
        </is>
      </c>
      <c r="F145" s="4" t="inlineStr">
        <is>
          <t>0.00</t>
        </is>
      </c>
    </row>
    <row collapsed="false" customFormat="false" customHeight="false" hidden="false" ht="12.1" outlineLevel="0" r="146">
      <c r="A146" s="5" t="s">
        <f>=HYPERLINK("https://leilaoonline.net/lote/detalhe/108207", "242")</f>
      </c>
      <c r="B146" s="4" t="s">
        <f>=HYPERLINK("https://leilaoonline.net/lote/detalhe/108207", " HONDA/CG")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131,00</t>
        </is>
      </c>
      <c r="F146" s="4" t="inlineStr">
        <is>
          <t>0.00</t>
        </is>
      </c>
    </row>
    <row collapsed="false" customFormat="false" customHeight="false" hidden="false" ht="12.1" outlineLevel="0" r="147">
      <c r="A147" s="5" t="s">
        <f>=HYPERLINK("https://leilaoonline.net/lote/detalhe/106602", "243")</f>
      </c>
      <c r="B147" s="4" t="s">
        <f>=HYPERLINK("https://leilaoonline.net/lote/detalhe/106602", " JTA/SUZUKI EN125 YES")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700,00</t>
        </is>
      </c>
      <c r="F147" s="4" t="inlineStr">
        <is>
          <t>0.00</t>
        </is>
      </c>
    </row>
    <row collapsed="false" customFormat="false" customHeight="false" hidden="false" ht="12.1" outlineLevel="0" r="148">
      <c r="A148" s="5" t="s">
        <f>=HYPERLINK("https://leilaoonline.net/lote/detalhe/108232", "244")</f>
      </c>
      <c r="B148" s="4" t="s">
        <f>=HYPERLINK("https://leilaoonline.net/lote/detalhe/108232", " HONDA/CG")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131,00</t>
        </is>
      </c>
      <c r="F148" s="4" t="inlineStr">
        <is>
          <t>0.00</t>
        </is>
      </c>
    </row>
    <row collapsed="false" customFormat="false" customHeight="false" hidden="false" ht="12.1" outlineLevel="0" r="149">
      <c r="A149" s="5" t="s">
        <f>=HYPERLINK("https://leilaoonline.net/lote/detalhe/108202", "246")</f>
      </c>
      <c r="B149" s="4" t="s">
        <f>=HYPERLINK("https://leilaoonline.net/lote/detalhe/108202", " YAMAHA/SEM MODELO")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131,00</t>
        </is>
      </c>
      <c r="F149" s="4" t="inlineStr">
        <is>
          <t>0.00</t>
        </is>
      </c>
    </row>
    <row collapsed="false" customFormat="false" customHeight="false" hidden="false" ht="12.1" outlineLevel="0" r="150">
      <c r="A150" s="5" t="s">
        <f>=HYPERLINK("https://leilaoonline.net/lote/detalhe/106561", "247")</f>
      </c>
      <c r="B150" s="4" t="s">
        <f>=HYPERLINK("https://leilaoonline.net/lote/detalhe/106561", " HONDA/CG 150 TITAN KS")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1.700,00</t>
        </is>
      </c>
      <c r="F150" s="4" t="inlineStr">
        <is>
          <t>0.00</t>
        </is>
      </c>
    </row>
    <row collapsed="false" customFormat="false" customHeight="false" hidden="false" ht="12.1" outlineLevel="0" r="151">
      <c r="A151" s="5" t="s">
        <f>=HYPERLINK("https://leilaoonline.net/lote/detalhe/106594", "250")</f>
      </c>
      <c r="B151" s="4" t="s">
        <f>=HYPERLINK("https://leilaoonline.net/lote/detalhe/106594", " YAMAHA/YBR 125E")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350,00</t>
        </is>
      </c>
      <c r="F151" s="4" t="inlineStr">
        <is>
          <t>0.00</t>
        </is>
      </c>
    </row>
    <row collapsed="false" customFormat="false" customHeight="false" hidden="false" ht="12.1" outlineLevel="0" r="152">
      <c r="A152" s="5" t="s">
        <f>=HYPERLINK("https://leilaoonline.net/lote/detalhe/108208", "252")</f>
      </c>
      <c r="B152" s="4" t="s">
        <f>=HYPERLINK("https://leilaoonline.net/lote/detalhe/108208", " Y/YAMAHA RD 135 Z")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131,00</t>
        </is>
      </c>
      <c r="F152" s="4" t="inlineStr">
        <is>
          <t>0.00</t>
        </is>
      </c>
    </row>
    <row collapsed="false" customFormat="false" customHeight="false" hidden="false" ht="12.1" outlineLevel="0" r="153">
      <c r="A153" s="5" t="s">
        <f>=HYPERLINK("https://leilaoonline.net/lote/detalhe/106510", "254")</f>
      </c>
      <c r="B153" s="4" t="s">
        <f>=HYPERLINK("https://leilaoonline.net/lote/detalhe/106510", " HONDA/CG 125 FAN")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1.070,00</t>
        </is>
      </c>
      <c r="F153" s="4" t="inlineStr">
        <is>
          <t>0.00</t>
        </is>
      </c>
    </row>
    <row collapsed="false" customFormat="false" customHeight="false" hidden="false" ht="12.1" outlineLevel="0" r="154">
      <c r="A154" s="5" t="s">
        <f>=HYPERLINK("https://leilaoonline.net/lote/detalhe/108200", "257")</f>
      </c>
      <c r="B154" s="4" t="s">
        <f>=HYPERLINK("https://leilaoonline.net/lote/detalhe/108200", " MOTOCICLETA/SEM MODELO")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131,00</t>
        </is>
      </c>
      <c r="F154" s="4" t="inlineStr">
        <is>
          <t>0.00</t>
        </is>
      </c>
    </row>
    <row collapsed="false" customFormat="false" customHeight="false" hidden="false" ht="12.1" outlineLevel="0" r="155">
      <c r="A155" s="5" t="s">
        <f>=HYPERLINK("https://leilaoonline.net/lote/detalhe/108220", "261")</f>
      </c>
      <c r="B155" s="4" t="s">
        <f>=HYPERLINK("https://leilaoonline.net/lote/detalhe/108220", " HONDA/ML 125")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131,00</t>
        </is>
      </c>
      <c r="F155" s="4" t="inlineStr">
        <is>
          <t>0.00</t>
        </is>
      </c>
    </row>
    <row collapsed="false" customFormat="false" customHeight="false" hidden="false" ht="12.1" outlineLevel="0" r="156">
      <c r="A156" s="5" t="s">
        <f>=HYPERLINK("https://leilaoonline.net/lote/detalhe/108229", "266")</f>
      </c>
      <c r="B156" s="4" t="s">
        <f>=HYPERLINK("https://leilaoonline.net/lote/detalhe/108229", " HONDA/ML 125")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131,00</t>
        </is>
      </c>
      <c r="F156" s="4" t="inlineStr">
        <is>
          <t>0.00</t>
        </is>
      </c>
    </row>
    <row collapsed="false" customFormat="false" customHeight="false" hidden="false" ht="12.1" outlineLevel="0" r="157">
      <c r="A157" s="5" t="s">
        <f>=HYPERLINK("https://leilaoonline.net/lote/detalhe/108335", "269")</f>
      </c>
      <c r="B157" s="4" t="s">
        <f>=HYPERLINK("https://leilaoonline.net/lote/detalhe/108335", " HONDA/CG 150 TITAN ES")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4.600,00</t>
        </is>
      </c>
      <c r="F157" s="4" t="inlineStr">
        <is>
          <t>0.00</t>
        </is>
      </c>
    </row>
    <row collapsed="false" customFormat="false" customHeight="false" hidden="false" ht="12.1" outlineLevel="0" r="158">
      <c r="A158" s="5" t="s">
        <f>=HYPERLINK("https://leilaoonline.net/lote/detalhe/106590", "271")</f>
      </c>
      <c r="B158" s="4" t="s">
        <f>=HYPERLINK("https://leilaoonline.net/lote/detalhe/106590", " HONDA/CG 125 TITAN KS")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1.010,00</t>
        </is>
      </c>
      <c r="F158" s="4" t="inlineStr">
        <is>
          <t>0.00</t>
        </is>
      </c>
    </row>
    <row collapsed="false" customFormat="false" customHeight="false" hidden="false" ht="12.1" outlineLevel="0" r="159">
      <c r="A159" s="5" t="s">
        <f>=HYPERLINK("https://leilaoonline.net/lote/detalhe/106587", "272")</f>
      </c>
      <c r="B159" s="4" t="s">
        <f>=HYPERLINK("https://leilaoonline.net/lote/detalhe/106587", " HONDA/CG 125 TITAN ES")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440,00</t>
        </is>
      </c>
      <c r="F159" s="4" t="inlineStr">
        <is>
          <t>0.00</t>
        </is>
      </c>
    </row>
    <row collapsed="false" customFormat="false" customHeight="false" hidden="false" ht="12.1" outlineLevel="0" r="160">
      <c r="A160" s="5" t="s">
        <f>=HYPERLINK("https://leilaoonline.net/lote/detalhe/108222", "273")</f>
      </c>
      <c r="B160" s="4" t="s">
        <f>=HYPERLINK("https://leilaoonline.net/lote/detalhe/108222", " HONDA/CG 125 TITAN")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131,00</t>
        </is>
      </c>
      <c r="F160" s="4" t="inlineStr">
        <is>
          <t>0.00</t>
        </is>
      </c>
    </row>
    <row collapsed="false" customFormat="false" customHeight="false" hidden="false" ht="12.1" outlineLevel="0" r="161">
      <c r="A161" s="5" t="s">
        <f>=HYPERLINK("https://leilaoonline.net/lote/detalhe/106559", "274")</f>
      </c>
      <c r="B161" s="4" t="s">
        <f>=HYPERLINK("https://leilaoonline.net/lote/detalhe/106559", " YAMAHA/YBR 125E")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240,00</t>
        </is>
      </c>
      <c r="F161" s="4" t="inlineStr">
        <is>
          <t>0.00</t>
        </is>
      </c>
    </row>
    <row collapsed="false" customFormat="false" customHeight="false" hidden="false" ht="12.1" outlineLevel="0" r="162">
      <c r="A162" s="5" t="s">
        <f>=HYPERLINK("https://leilaoonline.net/lote/detalhe/108213", "275")</f>
      </c>
      <c r="B162" s="4" t="s">
        <f>=HYPERLINK("https://leilaoonline.net/lote/detalhe/108213", " HONDA/CG")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131,00</t>
        </is>
      </c>
      <c r="F162" s="4" t="inlineStr">
        <is>
          <t>0.00</t>
        </is>
      </c>
    </row>
    <row collapsed="false" customFormat="false" customHeight="false" hidden="false" ht="12.1" outlineLevel="0" r="163">
      <c r="A163" s="5" t="s">
        <f>=HYPERLINK("https://leilaoonline.net/lote/detalhe/106534", "276")</f>
      </c>
      <c r="B163" s="4" t="s">
        <f>=HYPERLINK("https://leilaoonline.net/lote/detalhe/106534", " JTA/SUZUKI EN125 YES")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530,00</t>
        </is>
      </c>
      <c r="F163" s="4" t="inlineStr">
        <is>
          <t>0.00</t>
        </is>
      </c>
    </row>
    <row collapsed="false" customFormat="false" customHeight="false" hidden="false" ht="12.1" outlineLevel="0" r="164">
      <c r="A164" s="5" t="s">
        <f>=HYPERLINK("https://leilaoonline.net/lote/detalhe/108221", "279")</f>
      </c>
      <c r="B164" s="4" t="s">
        <f>=HYPERLINK("https://leilaoonline.net/lote/detalhe/108221", " YAMAHA/RD 135")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131,00</t>
        </is>
      </c>
      <c r="F164" s="4" t="inlineStr">
        <is>
          <t>0.00</t>
        </is>
      </c>
    </row>
    <row collapsed="false" customFormat="false" customHeight="false" hidden="false" ht="12.1" outlineLevel="0" r="165">
      <c r="A165" s="5" t="s">
        <f>=HYPERLINK("https://leilaoonline.net/lote/detalhe/108233", "281")</f>
      </c>
      <c r="B165" s="4" t="s">
        <f>=HYPERLINK("https://leilaoonline.net/lote/detalhe/108233", " HONDA/ML 125")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131,00</t>
        </is>
      </c>
      <c r="F165" s="4" t="inlineStr">
        <is>
          <t>0.00</t>
        </is>
      </c>
    </row>
    <row collapsed="false" customFormat="false" customHeight="false" hidden="false" ht="12.1" outlineLevel="0" r="166">
      <c r="A166" s="5" t="s">
        <f>=HYPERLINK("https://leilaoonline.net/lote/detalhe/108212", "282")</f>
      </c>
      <c r="B166" s="4" t="s">
        <f>=HYPERLINK("https://leilaoonline.net/lote/detalhe/108212", " HONDA/CG 125 TITAN KS")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131,00</t>
        </is>
      </c>
      <c r="F166" s="4" t="inlineStr">
        <is>
          <t>0.00</t>
        </is>
      </c>
    </row>
    <row collapsed="false" customFormat="false" customHeight="false" hidden="false" ht="12.1" outlineLevel="0" r="167">
      <c r="A167" s="5" t="s">
        <f>=HYPERLINK("https://leilaoonline.net/lote/detalhe/106558", "283")</f>
      </c>
      <c r="B167" s="4" t="s">
        <f>=HYPERLINK("https://leilaoonline.net/lote/detalhe/106558", " HONDA/CG 125 TITAN KS")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430,00</t>
        </is>
      </c>
      <c r="F167" s="4" t="inlineStr">
        <is>
          <t>0.00</t>
        </is>
      </c>
    </row>
    <row collapsed="false" customFormat="false" customHeight="false" hidden="false" ht="12.1" outlineLevel="0" r="168">
      <c r="A168" s="5" t="s">
        <f>=HYPERLINK("https://leilaoonline.net/lote/detalhe/108203", "285")</f>
      </c>
      <c r="B168" s="4" t="s">
        <f>=HYPERLINK("https://leilaoonline.net/lote/detalhe/108203", " Y/YAMAHA DT 180")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131,00</t>
        </is>
      </c>
      <c r="F168" s="4" t="inlineStr">
        <is>
          <t>0.00</t>
        </is>
      </c>
    </row>
    <row collapsed="false" customFormat="false" customHeight="false" hidden="false" ht="12.1" outlineLevel="0" r="169">
      <c r="A169" s="5" t="s">
        <f>=HYPERLINK("https://leilaoonline.net/lote/detalhe/106621", "287")</f>
      </c>
      <c r="B169" s="4" t="s">
        <f>=HYPERLINK("https://leilaoonline.net/lote/detalhe/106621", " HONDA/CG 125 TITAN")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860,00</t>
        </is>
      </c>
      <c r="F169" s="4" t="inlineStr">
        <is>
          <t>0.00</t>
        </is>
      </c>
    </row>
    <row collapsed="false" customFormat="false" customHeight="false" hidden="false" ht="12.1" outlineLevel="0" r="170">
      <c r="A170" s="5" t="s">
        <f>=HYPERLINK("https://leilaoonline.net/lote/detalhe/108328", "288")</f>
      </c>
      <c r="B170" s="4" t="s">
        <f>=HYPERLINK("https://leilaoonline.net/lote/detalhe/108328", " HONDA/CG 150 TITAN KS")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4.150,00</t>
        </is>
      </c>
      <c r="F170" s="4" t="inlineStr">
        <is>
          <t>0.00</t>
        </is>
      </c>
    </row>
    <row collapsed="false" customFormat="false" customHeight="false" hidden="false" ht="12.1" outlineLevel="0" r="171">
      <c r="A171" s="5" t="s">
        <f>=HYPERLINK("https://leilaoonline.net/lote/detalhe/106514", "289")</f>
      </c>
      <c r="B171" s="4" t="s">
        <f>=HYPERLINK("https://leilaoonline.net/lote/detalhe/106514", " YAMAHA/YBR 125K")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770,00</t>
        </is>
      </c>
      <c r="F171" s="4" t="inlineStr">
        <is>
          <t>0.00</t>
        </is>
      </c>
    </row>
    <row collapsed="false" customFormat="false" customHeight="false" hidden="false" ht="12.1" outlineLevel="0" r="172">
      <c r="A172" s="5" t="s">
        <f>=HYPERLINK("https://leilaoonline.net/lote/detalhe/106532", "290")</f>
      </c>
      <c r="B172" s="4" t="s">
        <f>=HYPERLINK("https://leilaoonline.net/lote/detalhe/106532", " JTA/SUZUKI EN125 YES")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770,00</t>
        </is>
      </c>
      <c r="F172" s="4" t="inlineStr">
        <is>
          <t>0.00</t>
        </is>
      </c>
    </row>
    <row collapsed="false" customFormat="false" customHeight="false" hidden="false" ht="12.1" outlineLevel="0" r="173">
      <c r="A173" s="5" t="s">
        <f>=HYPERLINK("https://leilaoonline.net/lote/detalhe/106540", "293")</f>
      </c>
      <c r="B173" s="4" t="s">
        <f>=HYPERLINK("https://leilaoonline.net/lote/detalhe/106540", " HONDA/CG 125 TITAN KS")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230,00</t>
        </is>
      </c>
      <c r="F173" s="4" t="inlineStr">
        <is>
          <t>0.00</t>
        </is>
      </c>
    </row>
    <row collapsed="false" customFormat="false" customHeight="false" hidden="false" ht="12.1" outlineLevel="0" r="174">
      <c r="A174" s="5" t="s">
        <f>=HYPERLINK("https://leilaoonline.net/lote/detalhe/106624", "295")</f>
      </c>
      <c r="B174" s="4" t="s">
        <f>=HYPERLINK("https://leilaoonline.net/lote/detalhe/106624", " HONDA/CG 125 TITAN")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670,00</t>
        </is>
      </c>
      <c r="F174" s="4" t="inlineStr">
        <is>
          <t>0.00</t>
        </is>
      </c>
    </row>
    <row collapsed="false" customFormat="false" customHeight="false" hidden="false" ht="12.1" outlineLevel="0" r="175">
      <c r="A175" s="5" t="s">
        <f>=HYPERLINK("https://leilaoonline.net/lote/detalhe/108234", "297")</f>
      </c>
      <c r="B175" s="4" t="s">
        <f>=HYPERLINK("https://leilaoonline.net/lote/detalhe/108234", " HONDA/ML 125")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131,00</t>
        </is>
      </c>
      <c r="F175" s="4" t="inlineStr">
        <is>
          <t>0.00</t>
        </is>
      </c>
    </row>
    <row collapsed="false" customFormat="false" customHeight="false" hidden="false" ht="12.1" outlineLevel="0" r="176">
      <c r="A176" s="5" t="s">
        <f>=HYPERLINK("https://leilaoonline.net/lote/detalhe/108215", "299")</f>
      </c>
      <c r="B176" s="4" t="s">
        <f>=HYPERLINK("https://leilaoonline.net/lote/detalhe/108215", " SUNDOWN/MAX 125 SE")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131,00</t>
        </is>
      </c>
      <c r="F176" s="4" t="inlineStr">
        <is>
          <t>0.00</t>
        </is>
      </c>
    </row>
    <row collapsed="false" customFormat="false" customHeight="false" hidden="false" ht="12.1" outlineLevel="0" r="177">
      <c r="A177" s="5" t="s">
        <f>=HYPERLINK("https://leilaoonline.net/lote/detalhe/108209", "300")</f>
      </c>
      <c r="B177" s="4" t="s">
        <f>=HYPERLINK("https://leilaoonline.net/lote/detalhe/108209", " H/HONDA CG 125")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131,00</t>
        </is>
      </c>
      <c r="F177" s="4" t="inlineStr">
        <is>
          <t>0.00</t>
        </is>
      </c>
    </row>
    <row collapsed="false" customFormat="false" customHeight="false" hidden="false" ht="12.1" outlineLevel="0" r="178">
      <c r="A178" s="5" t="s">
        <f>=HYPERLINK("https://leilaoonline.net/lote/detalhe/108198", "304")</f>
      </c>
      <c r="B178" s="4" t="s">
        <f>=HYPERLINK("https://leilaoonline.net/lote/detalhe/108198", " HONDA/CG")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131,00</t>
        </is>
      </c>
      <c r="F178" s="4" t="inlineStr">
        <is>
          <t>0.00</t>
        </is>
      </c>
    </row>
    <row collapsed="false" customFormat="false" customHeight="false" hidden="false" ht="12.1" outlineLevel="0" r="179">
      <c r="A179" s="5" t="s">
        <f>=HYPERLINK("https://leilaoonline.net/lote/detalhe/108236", "305")</f>
      </c>
      <c r="B179" s="4" t="s">
        <f>=HYPERLINK("https://leilaoonline.net/lote/detalhe/108236", " HONDA/CG")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131,00</t>
        </is>
      </c>
      <c r="F179" s="4" t="inlineStr">
        <is>
          <t>0.00</t>
        </is>
      </c>
    </row>
    <row collapsed="false" customFormat="false" customHeight="false" hidden="false" ht="12.1" outlineLevel="0" r="180">
      <c r="A180" s="5" t="s">
        <f>=HYPERLINK("https://leilaoonline.net/lote/detalhe/108237", "307")</f>
      </c>
      <c r="B180" s="4" t="s">
        <f>=HYPERLINK("https://leilaoonline.net/lote/detalhe/108237", " YAMAHA/YBR 125K")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131,00</t>
        </is>
      </c>
      <c r="F180" s="4" t="inlineStr">
        <is>
          <t>0.00</t>
        </is>
      </c>
    </row>
    <row collapsed="false" customFormat="false" customHeight="false" hidden="false" ht="12.1" outlineLevel="0" r="181">
      <c r="A181" s="5" t="s">
        <f>=HYPERLINK("https://leilaoonline.net/lote/detalhe/108235", "309")</f>
      </c>
      <c r="B181" s="4" t="s">
        <f>=HYPERLINK("https://leilaoonline.net/lote/detalhe/108235", " HONDA/CG")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131,00</t>
        </is>
      </c>
      <c r="F181" s="4" t="inlineStr">
        <is>
          <t>0.00</t>
        </is>
      </c>
    </row>
    <row collapsed="false" customFormat="false" customHeight="false" hidden="false" ht="12.1" outlineLevel="0" r="182">
      <c r="A182" s="5" t="s">
        <f>=HYPERLINK("https://leilaoonline.net/lote/detalhe/106629", "310")</f>
      </c>
      <c r="B182" s="4" t="s">
        <f>=HYPERLINK("https://leilaoonline.net/lote/detalhe/106629", " HONDA/CG 125 TITAN KS")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170,00</t>
        </is>
      </c>
      <c r="F182" s="4" t="inlineStr">
        <is>
          <t>0.00</t>
        </is>
      </c>
    </row>
    <row collapsed="false" customFormat="false" customHeight="false" hidden="false" ht="12.1" outlineLevel="0" r="183">
      <c r="A183" s="5" t="s">
        <f>=HYPERLINK("https://leilaoonline.net/lote/detalhe/106545", "311")</f>
      </c>
      <c r="B183" s="4" t="s">
        <f>=HYPERLINK("https://leilaoonline.net/lote/detalhe/106545", " H/HONDA CG 125")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250,00</t>
        </is>
      </c>
      <c r="F183" s="4" t="inlineStr">
        <is>
          <t>0.00</t>
        </is>
      </c>
    </row>
    <row collapsed="false" customFormat="false" customHeight="false" hidden="false" ht="12.1" outlineLevel="0" r="184">
      <c r="A184" s="5" t="s">
        <f>=HYPERLINK("https://leilaoonline.net/lote/detalhe/108241", "312")</f>
      </c>
      <c r="B184" s="4" t="s">
        <f>=HYPERLINK("https://leilaoonline.net/lote/detalhe/108241", " SHINERAY/PHOENIX")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131,00</t>
        </is>
      </c>
      <c r="F184" s="4" t="inlineStr">
        <is>
          <t>0.00</t>
        </is>
      </c>
    </row>
    <row collapsed="false" customFormat="false" customHeight="false" hidden="false" ht="12.1" outlineLevel="0" r="185">
      <c r="A185" s="5" t="s">
        <f>=HYPERLINK("https://leilaoonline.net/lote/detalhe/106513", "313")</f>
      </c>
      <c r="B185" s="4" t="s">
        <f>=HYPERLINK("https://leilaoonline.net/lote/detalhe/106513", " HONDA/CG 125 TITAN ES")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890,00</t>
        </is>
      </c>
      <c r="F185" s="4" t="inlineStr">
        <is>
          <t>0.00</t>
        </is>
      </c>
    </row>
    <row collapsed="false" customFormat="false" customHeight="false" hidden="false" ht="12.1" outlineLevel="0" r="186">
      <c r="A186" s="5" t="s">
        <f>=HYPERLINK("https://leilaoonline.net/lote/detalhe/108239", "319")</f>
      </c>
      <c r="B186" s="4" t="s">
        <f>=HYPERLINK("https://leilaoonline.net/lote/detalhe/108239", " HONDA/CG 150 TITAN KS")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131,00</t>
        </is>
      </c>
      <c r="F186" s="4" t="inlineStr">
        <is>
          <t>0.00</t>
        </is>
      </c>
    </row>
    <row collapsed="false" customFormat="false" customHeight="false" hidden="false" ht="12.1" outlineLevel="0" r="187">
      <c r="A187" s="5" t="s">
        <f>=HYPERLINK("https://leilaoonline.net/lote/detalhe/108242", "323")</f>
      </c>
      <c r="B187" s="4" t="s">
        <f>=HYPERLINK("https://leilaoonline.net/lote/detalhe/108242", " HONDA/TITAN")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131,00</t>
        </is>
      </c>
      <c r="F187" s="4" t="inlineStr">
        <is>
          <t>0.00</t>
        </is>
      </c>
    </row>
    <row collapsed="false" customFormat="false" customHeight="false" hidden="false" ht="12.1" outlineLevel="0" r="188">
      <c r="A188" s="5" t="s">
        <f>=HYPERLINK("https://leilaoonline.net/lote/detalhe/108238", "324")</f>
      </c>
      <c r="B188" s="4" t="s">
        <f>=HYPERLINK("https://leilaoonline.net/lote/detalhe/108238", " HONDA/CG 125 TITAN")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131,00</t>
        </is>
      </c>
      <c r="F188" s="4" t="inlineStr">
        <is>
          <t>0.00</t>
        </is>
      </c>
    </row>
    <row collapsed="false" customFormat="false" customHeight="false" hidden="false" ht="12.1" outlineLevel="0" r="189">
      <c r="A189" s="5" t="s">
        <f>=HYPERLINK("https://leilaoonline.net/lote/detalhe/108246", "326")</f>
      </c>
      <c r="B189" s="4" t="s">
        <f>=HYPERLINK("https://leilaoonline.net/lote/detalhe/108246", " HONDA/CG")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131,00</t>
        </is>
      </c>
      <c r="F189" s="4" t="inlineStr">
        <is>
          <t>0.00</t>
        </is>
      </c>
    </row>
    <row collapsed="false" customFormat="false" customHeight="false" hidden="false" ht="12.1" outlineLevel="0" r="190">
      <c r="A190" s="5" t="s">
        <f>=HYPERLINK("https://leilaoonline.net/lote/detalhe/108240", "327")</f>
      </c>
      <c r="B190" s="4" t="s">
        <f>=HYPERLINK("https://leilaoonline.net/lote/detalhe/108240", " HONDA/CG 125 TITAN")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131,00</t>
        </is>
      </c>
      <c r="F190" s="4" t="inlineStr">
        <is>
          <t>0.00</t>
        </is>
      </c>
    </row>
    <row collapsed="false" customFormat="false" customHeight="false" hidden="false" ht="12.1" outlineLevel="0" r="191">
      <c r="A191" s="5" t="s">
        <f>=HYPERLINK("https://leilaoonline.net/lote/detalhe/106626", "328")</f>
      </c>
      <c r="B191" s="4" t="s">
        <f>=HYPERLINK("https://leilaoonline.net/lote/detalhe/106626", " YAMAHA/YBR 125E")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300,00</t>
        </is>
      </c>
      <c r="F191" s="4" t="inlineStr">
        <is>
          <t>0.00</t>
        </is>
      </c>
    </row>
    <row collapsed="false" customFormat="false" customHeight="false" hidden="false" ht="12.1" outlineLevel="0" r="192">
      <c r="A192" s="5" t="s">
        <f>=HYPERLINK("https://leilaoonline.net/lote/detalhe/108247", "331")</f>
      </c>
      <c r="B192" s="4" t="s">
        <f>=HYPERLINK("https://leilaoonline.net/lote/detalhe/108247", " HONDA/ML 125")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131,00</t>
        </is>
      </c>
      <c r="F192" s="4" t="inlineStr">
        <is>
          <t>0.00</t>
        </is>
      </c>
    </row>
    <row collapsed="false" customFormat="false" customHeight="false" hidden="false" ht="12.1" outlineLevel="0" r="193">
      <c r="A193" s="5" t="s">
        <f>=HYPERLINK("https://leilaoonline.net/lote/detalhe/108244", "333")</f>
      </c>
      <c r="B193" s="4" t="s">
        <f>=HYPERLINK("https://leilaoonline.net/lote/detalhe/108244", " HONDA/CG")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131,00</t>
        </is>
      </c>
      <c r="F193" s="4" t="inlineStr">
        <is>
          <t>0.00</t>
        </is>
      </c>
    </row>
    <row collapsed="false" customFormat="false" customHeight="false" hidden="false" ht="12.1" outlineLevel="0" r="194">
      <c r="A194" s="5" t="s">
        <f>=HYPERLINK("https://leilaoonline.net/lote/detalhe/106639", "334")</f>
      </c>
      <c r="B194" s="4" t="s">
        <f>=HYPERLINK("https://leilaoonline.net/lote/detalhe/106639", " HONDA/CG 125 TITAN")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600,00</t>
        </is>
      </c>
      <c r="F194" s="4" t="inlineStr">
        <is>
          <t>0.00</t>
        </is>
      </c>
    </row>
    <row collapsed="false" customFormat="false" customHeight="false" hidden="false" ht="12.1" outlineLevel="0" r="195">
      <c r="A195" s="5" t="s">
        <f>=HYPERLINK("https://leilaoonline.net/lote/detalhe/106518", "336")</f>
      </c>
      <c r="B195" s="4" t="s">
        <f>=HYPERLINK("https://leilaoonline.net/lote/detalhe/106518", " HONDA/CG 125 TITAN")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700,00</t>
        </is>
      </c>
      <c r="F195" s="4" t="inlineStr">
        <is>
          <t>0.00</t>
        </is>
      </c>
    </row>
    <row collapsed="false" customFormat="false" customHeight="false" hidden="false" ht="12.1" outlineLevel="0" r="196">
      <c r="A196" s="5" t="s">
        <f>=HYPERLINK("https://leilaoonline.net/lote/detalhe/106538", "337")</f>
      </c>
      <c r="B196" s="4" t="s">
        <f>=HYPERLINK("https://leilaoonline.net/lote/detalhe/106538", " HONDA/CG 125 FAN KS")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1.300,00</t>
        </is>
      </c>
      <c r="F196" s="4" t="inlineStr">
        <is>
          <t>0.00</t>
        </is>
      </c>
    </row>
    <row collapsed="false" customFormat="false" customHeight="false" hidden="false" ht="12.1" outlineLevel="0" r="197">
      <c r="A197" s="5" t="s">
        <f>=HYPERLINK("https://leilaoonline.net/lote/detalhe/106537", "338")</f>
      </c>
      <c r="B197" s="4" t="s">
        <f>=HYPERLINK("https://leilaoonline.net/lote/detalhe/106537", " HONDA/CG 125 TITAN ES")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1.210,00</t>
        </is>
      </c>
      <c r="F197" s="4" t="inlineStr">
        <is>
          <t>0.00</t>
        </is>
      </c>
    </row>
    <row collapsed="false" customFormat="false" customHeight="false" hidden="false" ht="12.1" outlineLevel="0" r="198">
      <c r="A198" s="5" t="s">
        <f>=HYPERLINK("https://leilaoonline.net/lote/detalhe/108249", "340")</f>
      </c>
      <c r="B198" s="4" t="s">
        <f>=HYPERLINK("https://leilaoonline.net/lote/detalhe/108249", " CALOI/MOBYLETTE XR 50")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131,00</t>
        </is>
      </c>
      <c r="F198" s="4" t="inlineStr">
        <is>
          <t>0.00</t>
        </is>
      </c>
    </row>
    <row collapsed="false" customFormat="false" customHeight="false" hidden="false" ht="12.1" outlineLevel="0" r="199">
      <c r="A199" s="5" t="s">
        <f>=HYPERLINK("https://leilaoonline.net/lote/detalhe/108245", "341")</f>
      </c>
      <c r="B199" s="4" t="s">
        <f>=HYPERLINK("https://leilaoonline.net/lote/detalhe/108245", " MONARK/MONARETA S 50")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131,00</t>
        </is>
      </c>
      <c r="F199" s="4" t="inlineStr">
        <is>
          <t>0.00</t>
        </is>
      </c>
    </row>
    <row collapsed="false" customFormat="false" customHeight="false" hidden="false" ht="12.1" outlineLevel="0" r="200">
      <c r="A200" s="5" t="s">
        <f>=HYPERLINK("https://leilaoonline.net/lote/detalhe/108248", "343")</f>
      </c>
      <c r="B200" s="4" t="s">
        <f>=HYPERLINK("https://leilaoonline.net/lote/detalhe/108248", " CALOI/MOBYLETTE XR 50")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131,00</t>
        </is>
      </c>
      <c r="F200" s="4" t="inlineStr">
        <is>
          <t>0.00</t>
        </is>
      </c>
    </row>
    <row collapsed="false" customFormat="false" customHeight="false" hidden="false" ht="12.1" outlineLevel="0" r="201">
      <c r="A201" s="5" t="s">
        <f>=HYPERLINK("https://leilaoonline.net/lote/detalhe/108243", "347")</f>
      </c>
      <c r="B201" s="4" t="s">
        <f>=HYPERLINK("https://leilaoonline.net/lote/detalhe/108243", " MOBILETTE/MOBILETTE")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131,00</t>
        </is>
      </c>
      <c r="F201" s="4" t="inlineStr">
        <is>
          <t>0.00</t>
        </is>
      </c>
    </row>
    <row collapsed="false" customFormat="false" customHeight="false" hidden="false" ht="12.1" outlineLevel="0" r="202">
      <c r="A202" s="5" t="s">
        <f>=HYPERLINK("https://leilaoonline.net/lote/detalhe/108259", "348")</f>
      </c>
      <c r="B202" s="4" t="s">
        <f>=HYPERLINK("https://leilaoonline.net/lote/detalhe/108259", " MOTOCICLETA/SEM MODELO")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131,00</t>
        </is>
      </c>
      <c r="F202" s="4" t="inlineStr">
        <is>
          <t>0.00</t>
        </is>
      </c>
    </row>
    <row collapsed="false" customFormat="false" customHeight="false" hidden="false" ht="12.1" outlineLevel="0" r="203">
      <c r="A203" s="5" t="s">
        <f>=HYPERLINK("https://leilaoonline.net/lote/detalhe/108255", "352")</f>
      </c>
      <c r="B203" s="4" t="s">
        <f>=HYPERLINK("https://leilaoonline.net/lote/detalhe/108255", " SEM IDENTIFICAÇÃO/MOTO")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131,00</t>
        </is>
      </c>
      <c r="F203" s="4" t="inlineStr">
        <is>
          <t>0.00</t>
        </is>
      </c>
    </row>
    <row collapsed="false" customFormat="false" customHeight="false" hidden="false" ht="12.1" outlineLevel="0" r="204">
      <c r="A204" s="5" t="s">
        <f>=HYPERLINK("https://leilaoonline.net/lote/detalhe/108261", "354")</f>
      </c>
      <c r="B204" s="4" t="s">
        <f>=HYPERLINK("https://leilaoonline.net/lote/detalhe/108261", " BICICLETA/BICICLETA MOTORIZADA")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131,00</t>
        </is>
      </c>
      <c r="F204" s="4" t="inlineStr">
        <is>
          <t>0.00</t>
        </is>
      </c>
    </row>
    <row collapsed="false" customFormat="false" customHeight="false" hidden="false" ht="12.1" outlineLevel="0" r="205">
      <c r="A205" s="5" t="s">
        <f>=HYPERLINK("https://leilaoonline.net/lote/detalhe/106536", "355")</f>
      </c>
      <c r="B205" s="4" t="s">
        <f>=HYPERLINK("https://leilaoonline.net/lote/detalhe/106536", " VW/FUSCA 1300")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1.370,00</t>
        </is>
      </c>
      <c r="F205" s="4" t="inlineStr">
        <is>
          <t>0.00</t>
        </is>
      </c>
    </row>
    <row collapsed="false" customFormat="false" customHeight="false" hidden="false" ht="12.1" outlineLevel="0" r="206">
      <c r="A206" s="5" t="s">
        <f>=HYPERLINK("https://leilaoonline.net/lote/detalhe/106643", "357")</f>
      </c>
      <c r="B206" s="4" t="s">
        <f>=HYPERLINK("https://leilaoonline.net/lote/detalhe/106643", " VW/SAVEIRO 1.6")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1.400,00</t>
        </is>
      </c>
      <c r="F206" s="4" t="inlineStr">
        <is>
          <t>0.00</t>
        </is>
      </c>
    </row>
    <row collapsed="false" customFormat="false" customHeight="false" hidden="false" ht="12.1" outlineLevel="0" r="207">
      <c r="A207" s="5" t="s">
        <f>=HYPERLINK("https://leilaoonline.net/lote/detalhe/108336", "360")</f>
      </c>
      <c r="B207" s="4" t="s">
        <f>=HYPERLINK("https://leilaoonline.net/lote/detalhe/108336", " GM/ASTRA SEDAN CONFORT 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10.200,00</t>
        </is>
      </c>
      <c r="F207" s="4" t="inlineStr">
        <is>
          <t>0.00</t>
        </is>
      </c>
    </row>
    <row collapsed="false" customFormat="false" customHeight="false" hidden="false" ht="12.1" outlineLevel="0" r="208">
      <c r="A208" s="5" t="s">
        <f>=HYPERLINK("https://leilaoonline.net/lote/detalhe/106630", "362")</f>
      </c>
      <c r="B208" s="4" t="s">
        <f>=HYPERLINK("https://leilaoonline.net/lote/detalhe/106630", " VW/SAVEIRO GL 1.8 MI")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1.190,00</t>
        </is>
      </c>
      <c r="F208" s="4" t="inlineStr">
        <is>
          <t>0.00</t>
        </is>
      </c>
    </row>
    <row collapsed="false" customFormat="false" customHeight="false" hidden="false" ht="12.1" outlineLevel="0" r="209">
      <c r="A209" s="5" t="s">
        <f>=HYPERLINK("https://leilaoonline.net/lote/detalhe/106634", "367")</f>
      </c>
      <c r="B209" s="4" t="s">
        <f>=HYPERLINK("https://leilaoonline.net/lote/detalhe/106634", " GM/MONZA CLASSIC SE 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1.040,00</t>
        </is>
      </c>
      <c r="F209" s="4" t="inlineStr">
        <is>
          <t>0.00</t>
        </is>
      </c>
    </row>
    <row collapsed="false" customFormat="false" customHeight="false" hidden="false" ht="12.1" outlineLevel="0" r="210">
      <c r="A210" s="5" t="s">
        <f>=HYPERLINK("https://leilaoonline.net/lote/detalhe/106635", "368")</f>
      </c>
      <c r="B210" s="4" t="s">
        <f>=HYPERLINK("https://leilaoonline.net/lote/detalhe/106635", " GM/MONZA SL")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700,00</t>
        </is>
      </c>
      <c r="F210" s="4" t="inlineStr">
        <is>
          <t>0.00</t>
        </is>
      </c>
    </row>
    <row collapsed="false" customFormat="false" customHeight="false" hidden="false" ht="12.1" outlineLevel="0" r="211">
      <c r="A211" s="5" t="s">
        <f>=HYPERLINK("https://leilaoonline.net/lote/detalhe/108329", "369")</f>
      </c>
      <c r="B211" s="4" t="s">
        <f>=HYPERLINK("https://leilaoonline.net/lote/detalhe/108329", " FIAT/PALIO WEEK ELX FLEX")</f>
      </c>
      <c r="C211" s="4" t="inlineStr">
        <is>
          <t>Vendido</t>
        </is>
      </c>
      <c r="D211" s="4" t="inlineStr">
        <is>
          <t>1</t>
        </is>
      </c>
      <c r="E211" s="5" t="inlineStr">
        <is>
          <t>11.000,00</t>
        </is>
      </c>
      <c r="F211" s="4" t="inlineStr">
        <is>
          <t>0.00</t>
        </is>
      </c>
    </row>
    <row collapsed="false" customFormat="false" customHeight="false" hidden="false" ht="12.1" outlineLevel="0" r="212">
      <c r="A212" s="5" t="s">
        <f>=HYPERLINK("https://leilaoonline.net/lote/detalhe/106548", "371")</f>
      </c>
      <c r="B212" s="4" t="s">
        <f>=HYPERLINK("https://leilaoonline.net/lote/detalhe/106548", " FORD/CORCEL II LDO")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520,00</t>
        </is>
      </c>
      <c r="F212" s="4" t="inlineStr">
        <is>
          <t>0.00</t>
        </is>
      </c>
    </row>
    <row collapsed="false" customFormat="false" customHeight="false" hidden="false" ht="12.1" outlineLevel="0" r="213">
      <c r="A213" s="5" t="s">
        <f>=HYPERLINK("https://leilaoonline.net/lote/detalhe/106644", "374")</f>
      </c>
      <c r="B213" s="4" t="s">
        <f>=HYPERLINK("https://leilaoonline.net/lote/detalhe/106644", " CHEVROLET/CRUZE LT NB")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15.600,00</t>
        </is>
      </c>
      <c r="F213" s="4" t="inlineStr">
        <is>
          <t>0.00</t>
        </is>
      </c>
    </row>
    <row collapsed="false" customFormat="false" customHeight="false" hidden="false" ht="12.1" outlineLevel="0" r="214">
      <c r="A214" s="5" t="s">
        <f>=HYPERLINK("https://leilaoonline.net/lote/detalhe/106515", "375")</f>
      </c>
      <c r="B214" s="4" t="s">
        <f>=HYPERLINK("https://leilaoonline.net/lote/detalhe/106515", " VW/QUANTUM 2000 MI")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1.630,00</t>
        </is>
      </c>
      <c r="F214" s="4" t="inlineStr">
        <is>
          <t>0.00</t>
        </is>
      </c>
    </row>
    <row collapsed="false" customFormat="false" customHeight="false" hidden="false" ht="12.1" outlineLevel="0" r="215">
      <c r="A215" s="5" t="s">
        <f>=HYPERLINK("https://leilaoonline.net/lote/detalhe/108331", "377")</f>
      </c>
      <c r="B215" s="4" t="s">
        <f>=HYPERLINK("https://leilaoonline.net/lote/detalhe/108331", " VW/FOX 1.0")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10.200,00</t>
        </is>
      </c>
      <c r="F215" s="4" t="inlineStr">
        <is>
          <t>0.00</t>
        </is>
      </c>
    </row>
    <row collapsed="false" customFormat="false" customHeight="false" hidden="false" ht="12.1" outlineLevel="0" r="216">
      <c r="A216" s="5" t="s">
        <f>=HYPERLINK("https://leilaoonline.net/lote/detalhe/106544", "378")</f>
      </c>
      <c r="B216" s="4" t="s">
        <f>=HYPERLINK("https://leilaoonline.net/lote/detalhe/106544", " FIAT/UNO MILLE EX")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1.020,00</t>
        </is>
      </c>
      <c r="F216" s="4" t="inlineStr">
        <is>
          <t>0.00</t>
        </is>
      </c>
    </row>
    <row collapsed="false" customFormat="false" customHeight="false" hidden="false" ht="12.1" outlineLevel="0" r="217">
      <c r="A217" s="5" t="s">
        <f>=HYPERLINK("https://leilaoonline.net/lote/detalhe/106647", "381")</f>
      </c>
      <c r="B217" s="4" t="s">
        <f>=HYPERLINK("https://leilaoonline.net/lote/detalhe/106647", " VW/GOL MI")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1.370,00</t>
        </is>
      </c>
      <c r="F217" s="4" t="inlineStr">
        <is>
          <t>0.00</t>
        </is>
      </c>
    </row>
    <row collapsed="false" customFormat="false" customHeight="false" hidden="false" ht="12.1" outlineLevel="0" r="218">
      <c r="A218" s="5" t="s">
        <f>=HYPERLINK("https://leilaoonline.net/lote/detalhe/108333", "383")</f>
      </c>
      <c r="B218" s="4" t="s">
        <f>=HYPERLINK("https://leilaoonline.net/lote/detalhe/108333", " VW/CROSSFOX")</f>
      </c>
      <c r="C218" s="4" t="inlineStr">
        <is>
          <t>Vendido</t>
        </is>
      </c>
      <c r="D218" s="4" t="inlineStr">
        <is>
          <t>1</t>
        </is>
      </c>
      <c r="E218" s="5" t="inlineStr">
        <is>
          <t>16.200,00</t>
        </is>
      </c>
      <c r="F218" s="4" t="inlineStr">
        <is>
          <t>0.00</t>
        </is>
      </c>
    </row>
    <row collapsed="false" customFormat="false" customHeight="false" hidden="false" ht="12.1" outlineLevel="0" r="219">
      <c r="A219" s="5" t="s">
        <f>=HYPERLINK("https://leilaoonline.net/lote/detalhe/108339", "384")</f>
      </c>
      <c r="B219" s="4" t="s">
        <f>=HYPERLINK("https://leilaoonline.net/lote/detalhe/108339", " GM/VECTRA CD")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1.800,00</t>
        </is>
      </c>
      <c r="F219" s="4" t="inlineStr">
        <is>
          <t>0.00</t>
        </is>
      </c>
    </row>
    <row collapsed="false" customFormat="false" customHeight="false" hidden="false" ht="12.1" outlineLevel="0" r="220">
      <c r="A220" s="5" t="s">
        <f>=HYPERLINK("https://leilaoonline.net/lote/detalhe/106527", "385")</f>
      </c>
      <c r="B220" s="4" t="s">
        <f>=HYPERLINK("https://leilaoonline.net/lote/detalhe/106527", " VW/GOL CL")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1.030,00</t>
        </is>
      </c>
      <c r="F220" s="4" t="inlineStr">
        <is>
          <t>0.00</t>
        </is>
      </c>
    </row>
    <row collapsed="false" customFormat="false" customHeight="false" hidden="false" ht="12.1" outlineLevel="0" r="221">
      <c r="A221" s="5" t="s">
        <f>=HYPERLINK("https://leilaoonline.net/lote/detalhe/106531", "387")</f>
      </c>
      <c r="B221" s="4" t="s">
        <f>=HYPERLINK("https://leilaoonline.net/lote/detalhe/106531", " VW/GOL CLI")</f>
      </c>
      <c r="C221" s="4" t="inlineStr">
        <is>
          <t>Vendido</t>
        </is>
      </c>
      <c r="D221" s="4" t="inlineStr">
        <is>
          <t>1</t>
        </is>
      </c>
      <c r="E221" s="5" t="inlineStr">
        <is>
          <t>330,00</t>
        </is>
      </c>
      <c r="F221" s="4" t="inlineStr">
        <is>
          <t>0.00</t>
        </is>
      </c>
    </row>
    <row collapsed="false" customFormat="false" customHeight="false" hidden="false" ht="12.1" outlineLevel="0" r="222">
      <c r="A222" s="5" t="s">
        <f>=HYPERLINK("https://leilaoonline.net/lote/detalhe/106517", "393")</f>
      </c>
      <c r="B222" s="4" t="s">
        <f>=HYPERLINK("https://leilaoonline.net/lote/detalhe/106517", " FORD/DEL REY")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520,00</t>
        </is>
      </c>
      <c r="F222" s="4" t="inlineStr">
        <is>
          <t>0.00</t>
        </is>
      </c>
    </row>
    <row collapsed="false" customFormat="false" customHeight="false" hidden="false" ht="12.1" outlineLevel="0" r="223">
      <c r="A223" s="5" t="s">
        <f>=HYPERLINK("https://leilaoonline.net/lote/detalhe/106640", "395")</f>
      </c>
      <c r="B223" s="4" t="s">
        <f>=HYPERLINK("https://leilaoonline.net/lote/detalhe/106640", " VW/GOL")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820,00</t>
        </is>
      </c>
      <c r="F223" s="4" t="inlineStr">
        <is>
          <t>0.00</t>
        </is>
      </c>
    </row>
    <row collapsed="false" customFormat="false" customHeight="false" hidden="false" ht="12.1" outlineLevel="0" r="224">
      <c r="A224" s="5" t="s">
        <f>=HYPERLINK("https://leilaoonline.net/lote/detalhe/108340", "396")</f>
      </c>
      <c r="B224" s="4" t="s">
        <f>=HYPERLINK("https://leilaoonline.net/lote/detalhe/108340", " GM/VECTRA GLS 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6.300,00</t>
        </is>
      </c>
      <c r="F224" s="4" t="inlineStr">
        <is>
          <t>0.00</t>
        </is>
      </c>
    </row>
    <row collapsed="false" customFormat="false" customHeight="false" hidden="false" ht="12.1" outlineLevel="0" r="225">
      <c r="A225" s="5" t="s">
        <f>=HYPERLINK("https://leilaoonline.net/lote/detalhe/108332", "399")</f>
      </c>
      <c r="B225" s="4" t="s">
        <f>=HYPERLINK("https://leilaoonline.net/lote/detalhe/108332", " GM/CELTA 5 PORTAS SUPER")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7.600,00</t>
        </is>
      </c>
      <c r="F225" s="4" t="inlineStr">
        <is>
          <t>0.00</t>
        </is>
      </c>
    </row>
    <row collapsed="false" customFormat="false" customHeight="false" hidden="false" ht="12.1" outlineLevel="0" r="226">
      <c r="A226" s="5" t="s">
        <f>=HYPERLINK("https://leilaoonline.net/lote/detalhe/106648", "400")</f>
      </c>
      <c r="B226" s="4" t="s">
        <f>=HYPERLINK("https://leilaoonline.net/lote/detalhe/106648", " GM/MONZA SL")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850,00</t>
        </is>
      </c>
      <c r="F226" s="4" t="inlineStr">
        <is>
          <t>0.00</t>
        </is>
      </c>
    </row>
    <row collapsed="false" customFormat="false" customHeight="false" hidden="false" ht="12.1" outlineLevel="0" r="227">
      <c r="A227" s="5" t="s">
        <f>=HYPERLINK("https://leilaoonline.net/lote/detalhe/106625", "401")</f>
      </c>
      <c r="B227" s="4" t="s">
        <f>=HYPERLINK("https://leilaoonline.net/lote/detalhe/106625", " GM/MONZA SL")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860,00</t>
        </is>
      </c>
      <c r="F227" s="4" t="inlineStr">
        <is>
          <t>0.00</t>
        </is>
      </c>
    </row>
    <row collapsed="false" customFormat="false" customHeight="false" hidden="false" ht="12.1" outlineLevel="0" r="228">
      <c r="A228" s="5" t="s">
        <f>=HYPERLINK("https://leilaoonline.net/lote/detalhe/106645", "403")</f>
      </c>
      <c r="B228" s="4" t="s">
        <f>=HYPERLINK("https://leilaoonline.net/lote/detalhe/106645", " FIAT/UNO ELETRONIC")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1.070,00</t>
        </is>
      </c>
      <c r="F228" s="4" t="inlineStr">
        <is>
          <t>0.00</t>
        </is>
      </c>
    </row>
    <row collapsed="false" customFormat="false" customHeight="false" hidden="false" ht="12.1" outlineLevel="0" r="229">
      <c r="A229" s="5" t="s">
        <f>=HYPERLINK("https://leilaoonline.net/lote/detalhe/106541", "404")</f>
      </c>
      <c r="B229" s="4" t="s">
        <f>=HYPERLINK("https://leilaoonline.net/lote/detalhe/106541", " VW/VOYAGE CL")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1.250,00</t>
        </is>
      </c>
      <c r="F229" s="4" t="inlineStr">
        <is>
          <t>0.00</t>
        </is>
      </c>
    </row>
    <row collapsed="false" customFormat="false" customHeight="false" hidden="false" ht="12.1" outlineLevel="0" r="230">
      <c r="A230" s="5" t="s">
        <f>=HYPERLINK("https://leilaoonline.net/lote/detalhe/108341", "405")</f>
      </c>
      <c r="B230" s="4" t="s">
        <f>=HYPERLINK("https://leilaoonline.net/lote/detalhe/108341", " FIAT/PALIO 16V")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2.200,00</t>
        </is>
      </c>
      <c r="F230" s="4" t="inlineStr">
        <is>
          <t>0.00</t>
        </is>
      </c>
    </row>
    <row collapsed="false" customFormat="false" customHeight="false" hidden="false" ht="12.1" outlineLevel="0" r="231">
      <c r="A231" s="5" t="s">
        <f>=HYPERLINK("https://leilaoonline.net/lote/detalhe/106519", "406")</f>
      </c>
      <c r="B231" s="4" t="s">
        <f>=HYPERLINK("https://leilaoonline.net/lote/detalhe/106519", " GM/ASTRA GLS")</f>
      </c>
      <c r="C231" s="4" t="inlineStr">
        <is>
          <t>Vendido</t>
        </is>
      </c>
      <c r="D231" s="4" t="inlineStr">
        <is>
          <t>1</t>
        </is>
      </c>
      <c r="E231" s="5" t="inlineStr">
        <is>
          <t>4.080,00</t>
        </is>
      </c>
      <c r="F231" s="4" t="inlineStr">
        <is>
          <t>0.00</t>
        </is>
      </c>
    </row>
    <row collapsed="false" customFormat="false" customHeight="false" hidden="false" ht="12.1" outlineLevel="0" r="232">
      <c r="A232" s="5" t="s">
        <f>=HYPERLINK("https://leilaoonline.net/lote/detalhe/108343", "407")</f>
      </c>
      <c r="B232" s="4" t="s">
        <f>=HYPERLINK("https://leilaoonline.net/lote/detalhe/108343", " VW/GOL 16V")</f>
      </c>
      <c r="C232" s="4" t="inlineStr">
        <is>
          <t>Vendido</t>
        </is>
      </c>
      <c r="D232" s="4" t="inlineStr">
        <is>
          <t>1</t>
        </is>
      </c>
      <c r="E232" s="5" t="inlineStr">
        <is>
          <t>2.000,00</t>
        </is>
      </c>
      <c r="F232" s="4" t="inlineStr">
        <is>
          <t>0.00</t>
        </is>
      </c>
    </row>
    <row collapsed="false" customFormat="false" customHeight="false" hidden="false" ht="12.1" outlineLevel="0" r="233">
      <c r="A233" s="5" t="s">
        <f>=HYPERLINK("https://leilaoonline.net/lote/detalhe/108346", "408")</f>
      </c>
      <c r="B233" s="4" t="s">
        <f>=HYPERLINK("https://leilaoonline.net/lote/detalhe/108346", " VW/SANTANA 2000 MI")</f>
      </c>
      <c r="C233" s="4" t="inlineStr">
        <is>
          <t>Vendido</t>
        </is>
      </c>
      <c r="D233" s="4" t="inlineStr">
        <is>
          <t>1</t>
        </is>
      </c>
      <c r="E233" s="5" t="inlineStr">
        <is>
          <t>2.900,00</t>
        </is>
      </c>
      <c r="F233" s="4" t="inlineStr">
        <is>
          <t>0.00</t>
        </is>
      </c>
    </row>
    <row collapsed="false" customFormat="false" customHeight="false" hidden="false" ht="12.1" outlineLevel="0" r="234">
      <c r="A234" s="5" t="s">
        <f>=HYPERLINK("https://leilaoonline.net/lote/detalhe/106631", "409")</f>
      </c>
      <c r="B234" s="4" t="s">
        <f>=HYPERLINK("https://leilaoonline.net/lote/detalhe/106631", " FORD/ESCORT GL")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450,00</t>
        </is>
      </c>
      <c r="F234" s="4" t="inlineStr">
        <is>
          <t>0.00</t>
        </is>
      </c>
    </row>
    <row collapsed="false" customFormat="false" customHeight="false" hidden="false" ht="12.1" outlineLevel="0" r="235">
      <c r="A235" s="5" t="s">
        <f>=HYPERLINK("https://leilaoonline.net/lote/detalhe/106543", "410")</f>
      </c>
      <c r="B235" s="4" t="s">
        <f>=HYPERLINK("https://leilaoonline.net/lote/detalhe/106543", " GM/CHEVETTE SE")</f>
      </c>
      <c r="C235" s="4" t="inlineStr">
        <is>
          <t>Vendido</t>
        </is>
      </c>
      <c r="D235" s="4" t="inlineStr">
        <is>
          <t>1</t>
        </is>
      </c>
      <c r="E235" s="5" t="inlineStr">
        <is>
          <t>320,00</t>
        </is>
      </c>
      <c r="F235" s="4" t="inlineStr">
        <is>
          <t>0.00</t>
        </is>
      </c>
    </row>
    <row collapsed="false" customFormat="false" customHeight="false" hidden="false" ht="12.1" outlineLevel="0" r="236">
      <c r="A236" s="5" t="s">
        <f>=HYPERLINK("https://leilaoonline.net/lote/detalhe/106542", "411")</f>
      </c>
      <c r="B236" s="4" t="s">
        <f>=HYPERLINK("https://leilaoonline.net/lote/detalhe/106542", " FIAT/PALIO FIRE ECONOMY ")</f>
      </c>
      <c r="C236" s="4" t="inlineStr">
        <is>
          <t>Vendido</t>
        </is>
      </c>
      <c r="D236" s="4" t="inlineStr">
        <is>
          <t>1</t>
        </is>
      </c>
      <c r="E236" s="5" t="inlineStr">
        <is>
          <t>4.500,00</t>
        </is>
      </c>
      <c r="F236" s="4" t="inlineStr">
        <is>
          <t>0.00</t>
        </is>
      </c>
    </row>
    <row collapsed="false" customFormat="false" customHeight="false" hidden="false" ht="12.1" outlineLevel="0" r="237">
      <c r="A237" s="5" t="s">
        <f>=HYPERLINK("https://leilaoonline.net/lote/detalhe/106526", "413")</f>
      </c>
      <c r="B237" s="4" t="s">
        <f>=HYPERLINK("https://leilaoonline.net/lote/detalhe/106526", " GM/VECTRA CD")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1.030,00</t>
        </is>
      </c>
      <c r="F237" s="4" t="inlineStr">
        <is>
          <t>0.00</t>
        </is>
      </c>
    </row>
    <row collapsed="false" customFormat="false" customHeight="false" hidden="false" ht="12.1" outlineLevel="0" r="238">
      <c r="A238" s="5" t="s">
        <f>=HYPERLINK("https://leilaoonline.net/lote/detalhe/106546", "414")</f>
      </c>
      <c r="B238" s="4" t="s">
        <f>=HYPERLINK("https://leilaoonline.net/lote/detalhe/106546", " GM/MONTANA SPORT")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5.450,00</t>
        </is>
      </c>
      <c r="F238" s="4" t="inlineStr">
        <is>
          <t>0.00</t>
        </is>
      </c>
    </row>
    <row collapsed="false" customFormat="false" customHeight="false" hidden="false" ht="12.1" outlineLevel="0" r="239">
      <c r="A239" s="5" t="s">
        <f>=HYPERLINK("https://leilaoonline.net/lote/detalhe/106622", "415")</f>
      </c>
      <c r="B239" s="4" t="s">
        <f>=HYPERLINK("https://leilaoonline.net/lote/detalhe/106622", " FORD/CORCEL II L")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570,00</t>
        </is>
      </c>
      <c r="F239" s="4" t="inlineStr">
        <is>
          <t>0.00</t>
        </is>
      </c>
    </row>
    <row collapsed="false" customFormat="false" customHeight="false" hidden="false" ht="12.1" outlineLevel="0" r="240">
      <c r="A240" s="5" t="s">
        <f>=HYPERLINK("https://leilaoonline.net/lote/detalhe/106524", "416")</f>
      </c>
      <c r="B240" s="4" t="s">
        <f>=HYPERLINK("https://leilaoonline.net/lote/detalhe/106524", " FORD/SCALA OURO")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570,00</t>
        </is>
      </c>
      <c r="F240" s="4" t="inlineStr">
        <is>
          <t>0.00</t>
        </is>
      </c>
    </row>
    <row collapsed="false" customFormat="false" customHeight="false" hidden="false" ht="12.1" outlineLevel="0" r="241">
      <c r="A241" s="5" t="s">
        <f>=HYPERLINK("https://leilaoonline.net/lote/detalhe/106533", "417")</f>
      </c>
      <c r="B241" s="4" t="s">
        <f>=HYPERLINK("https://leilaoonline.net/lote/detalhe/106533", " RENAULT/CLIO RN 1.0")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1.330,00</t>
        </is>
      </c>
      <c r="F241" s="4" t="inlineStr">
        <is>
          <t>0.00</t>
        </is>
      </c>
    </row>
    <row collapsed="false" customFormat="false" customHeight="false" hidden="false" ht="12.1" outlineLevel="0" r="242">
      <c r="A242" s="5" t="s">
        <f>=HYPERLINK("https://leilaoonline.net/lote/detalhe/106535", "418")</f>
      </c>
      <c r="B242" s="4" t="s">
        <f>=HYPERLINK("https://leilaoonline.net/lote/detalhe/106535", " FIAT/FIAT PREMIO S")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520,00</t>
        </is>
      </c>
      <c r="F242" s="4" t="inlineStr">
        <is>
          <t>0.00</t>
        </is>
      </c>
    </row>
    <row collapsed="false" customFormat="false" customHeight="false" hidden="false" ht="12.1" outlineLevel="0" r="243">
      <c r="A243" s="5" t="s">
        <f>=HYPERLINK("https://leilaoonline.net/lote/detalhe/106516", "419")</f>
      </c>
      <c r="B243" s="4" t="s">
        <f>=HYPERLINK("https://leilaoonline.net/lote/detalhe/106516", " GM/MONZA SL")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0,00</t>
        </is>
      </c>
      <c r="F243" s="4" t="inlineStr">
        <is>
          <t>0.00</t>
        </is>
      </c>
    </row>
    <row collapsed="false" customFormat="false" customHeight="false" hidden="false" ht="12.1" outlineLevel="0" r="244">
      <c r="A244" s="5" t="s">
        <f>=HYPERLINK("https://leilaoonline.net/lote/detalhe/108250", "420")</f>
      </c>
      <c r="B244" s="4" t="s">
        <f>=HYPERLINK("https://leilaoonline.net/lote/detalhe/108250", " FORD/CORCEL")</f>
      </c>
      <c r="C244" s="4" t="inlineStr">
        <is>
          <t>Vendido</t>
        </is>
      </c>
      <c r="D244" s="4" t="inlineStr">
        <is>
          <t>1</t>
        </is>
      </c>
      <c r="E244" s="5" t="inlineStr">
        <is>
          <t>1.179,00</t>
        </is>
      </c>
      <c r="F244" s="4" t="inlineStr">
        <is>
          <t>0.00</t>
        </is>
      </c>
    </row>
    <row collapsed="false" customFormat="false" customHeight="false" hidden="false" ht="12.1" outlineLevel="0" r="245">
      <c r="A245" s="5" t="s">
        <f>=HYPERLINK("https://leilaoonline.net/lote/detalhe/106523", "422")</f>
      </c>
      <c r="B245" s="4" t="s">
        <f>=HYPERLINK("https://leilaoonline.net/lote/detalhe/106523", " GM/CORSA WIND")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840,00</t>
        </is>
      </c>
      <c r="F245" s="4" t="inlineStr">
        <is>
          <t>0.00</t>
        </is>
      </c>
    </row>
    <row collapsed="false" customFormat="false" customHeight="false" hidden="false" ht="12.1" outlineLevel="0" r="246">
      <c r="A246" s="5" t="s">
        <f>=HYPERLINK("https://leilaoonline.net/lote/detalhe/106637", "424")</f>
      </c>
      <c r="B246" s="4" t="s">
        <f>=HYPERLINK("https://leilaoonline.net/lote/detalhe/106637", " FIAT/UNO MILLE FIRE")</f>
      </c>
      <c r="C246" s="4" t="inlineStr">
        <is>
          <t>Vendido</t>
        </is>
      </c>
      <c r="D246" s="4" t="inlineStr">
        <is>
          <t>1</t>
        </is>
      </c>
      <c r="E246" s="5" t="inlineStr">
        <is>
          <t>1.440,00</t>
        </is>
      </c>
      <c r="F246" s="4" t="inlineStr">
        <is>
          <t>0.00</t>
        </is>
      </c>
    </row>
    <row collapsed="false" customFormat="false" customHeight="false" hidden="false" ht="12.1" outlineLevel="0" r="247">
      <c r="A247" s="5" t="s">
        <f>=HYPERLINK("https://leilaoonline.net/lote/detalhe/106642", "425")</f>
      </c>
      <c r="B247" s="4" t="s">
        <f>=HYPERLINK("https://leilaoonline.net/lote/detalhe/106642", " IMP/FIAT TIPO 1.6IE")</f>
      </c>
      <c r="C247" s="4" t="inlineStr">
        <is>
          <t>Vendido</t>
        </is>
      </c>
      <c r="D247" s="4" t="inlineStr">
        <is>
          <t>1</t>
        </is>
      </c>
      <c r="E247" s="5" t="inlineStr">
        <is>
          <t>920,00</t>
        </is>
      </c>
      <c r="F247" s="4" t="inlineStr">
        <is>
          <t>0.00</t>
        </is>
      </c>
    </row>
    <row collapsed="false" customFormat="false" customHeight="false" hidden="false" ht="12.1" outlineLevel="0" r="248">
      <c r="A248" s="5" t="s">
        <f>=HYPERLINK("https://leilaoonline.net/lote/detalhe/106646", "427")</f>
      </c>
      <c r="B248" s="4" t="s">
        <f>=HYPERLINK("https://leilaoonline.net/lote/detalhe/106646", " GM/MONZA SL")</f>
      </c>
      <c r="C248" s="4" t="inlineStr">
        <is>
          <t>Vendido</t>
        </is>
      </c>
      <c r="D248" s="4" t="inlineStr">
        <is>
          <t>1</t>
        </is>
      </c>
      <c r="E248" s="5" t="inlineStr">
        <is>
          <t>320,00</t>
        </is>
      </c>
      <c r="F248" s="4" t="inlineStr">
        <is>
          <t>0.00</t>
        </is>
      </c>
    </row>
    <row collapsed="false" customFormat="false" customHeight="false" hidden="false" ht="12.1" outlineLevel="0" r="249">
      <c r="A249" s="5" t="s">
        <f>=HYPERLINK("https://leilaoonline.net/lote/detalhe/106549", "428")</f>
      </c>
      <c r="B249" s="4" t="s">
        <f>=HYPERLINK("https://leilaoonline.net/lote/detalhe/106549", " GM/VECTRA GLS ")</f>
      </c>
      <c r="C249" s="4" t="inlineStr">
        <is>
          <t>Vendido</t>
        </is>
      </c>
      <c r="D249" s="4" t="inlineStr">
        <is>
          <t>1</t>
        </is>
      </c>
      <c r="E249" s="5" t="inlineStr">
        <is>
          <t>1.000,00</t>
        </is>
      </c>
      <c r="F249" s="4" t="inlineStr">
        <is>
          <t>0.00</t>
        </is>
      </c>
    </row>
    <row collapsed="false" customFormat="false" customHeight="false" hidden="false" ht="12.1" outlineLevel="0" r="250">
      <c r="A250" s="5" t="s">
        <f>=HYPERLINK("https://leilaoonline.net/lote/detalhe/106547", "429")</f>
      </c>
      <c r="B250" s="4" t="s">
        <f>=HYPERLINK("https://leilaoonline.net/lote/detalhe/106547", " FORD/FIESTA FLEX")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5.100,00</t>
        </is>
      </c>
      <c r="F250" s="4" t="inlineStr">
        <is>
          <t>0.00</t>
        </is>
      </c>
    </row>
    <row collapsed="false" customFormat="false" customHeight="false" hidden="false" ht="12.1" outlineLevel="0" r="251">
      <c r="A251" s="5" t="s">
        <f>=HYPERLINK("https://leilaoonline.net/lote/detalhe/108260", "430")</f>
      </c>
      <c r="B251" s="4" t="s">
        <f>=HYPERLINK("https://leilaoonline.net/lote/detalhe/108260", " VW/VW FUSCA 1500")</f>
      </c>
      <c r="C251" s="4" t="inlineStr">
        <is>
          <t>Vendido</t>
        </is>
      </c>
      <c r="D251" s="4" t="inlineStr">
        <is>
          <t>1</t>
        </is>
      </c>
      <c r="E251" s="5" t="inlineStr">
        <is>
          <t>1.179,00</t>
        </is>
      </c>
      <c r="F251" s="4" t="inlineStr">
        <is>
          <t>0.00</t>
        </is>
      </c>
    </row>
    <row collapsed="false" customFormat="false" customHeight="false" hidden="false" ht="12.1" outlineLevel="0" r="252">
      <c r="A252" s="5" t="s">
        <f>=HYPERLINK("https://leilaoonline.net/lote/detalhe/106522", "431")</f>
      </c>
      <c r="B252" s="4" t="s">
        <f>=HYPERLINK("https://leilaoonline.net/lote/detalhe/106522", " FIAT/UNO MILLE EP")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670,00</t>
        </is>
      </c>
      <c r="F252" s="4" t="inlineStr">
        <is>
          <t>0.00</t>
        </is>
      </c>
    </row>
    <row collapsed="false" customFormat="false" customHeight="false" hidden="false" ht="12.1" outlineLevel="0" r="253">
      <c r="A253" s="5" t="s">
        <f>=HYPERLINK("https://leilaoonline.net/lote/detalhe/106528", "433")</f>
      </c>
      <c r="B253" s="4" t="s">
        <f>=HYPERLINK("https://leilaoonline.net/lote/detalhe/106528", " PEUGEOT/206 14 SENSAT FX")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1.500,00</t>
        </is>
      </c>
      <c r="F253" s="4" t="inlineStr">
        <is>
          <t>0.00</t>
        </is>
      </c>
    </row>
    <row collapsed="false" customFormat="false" customHeight="false" hidden="false" ht="12.1" outlineLevel="0" r="254">
      <c r="A254" s="5" t="s">
        <f>=HYPERLINK("https://leilaoonline.net/lote/detalhe/106525", "436")</f>
      </c>
      <c r="B254" s="4" t="s">
        <f>=HYPERLINK("https://leilaoonline.net/lote/detalhe/106525", " GM/MONZA SL")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330,00</t>
        </is>
      </c>
      <c r="F254" s="4" t="inlineStr">
        <is>
          <t>0.00</t>
        </is>
      </c>
    </row>
    <row collapsed="false" customFormat="false" customHeight="false" hidden="false" ht="12.1" outlineLevel="0" r="255">
      <c r="A255" s="5" t="s">
        <f>=HYPERLINK("https://leilaoonline.net/lote/detalhe/106520", "437")</f>
      </c>
      <c r="B255" s="4" t="s">
        <f>=HYPERLINK("https://leilaoonline.net/lote/detalhe/106520", " FORD/CORCEL II")</f>
      </c>
      <c r="C255" s="4" t="inlineStr">
        <is>
          <t>Vendido</t>
        </is>
      </c>
      <c r="D255" s="4" t="inlineStr">
        <is>
          <t>1</t>
        </is>
      </c>
      <c r="E255" s="5" t="inlineStr">
        <is>
          <t>320,00</t>
        </is>
      </c>
      <c r="F255" s="4" t="inlineStr">
        <is>
          <t>0.00</t>
        </is>
      </c>
    </row>
    <row collapsed="false" customFormat="false" customHeight="false" hidden="false" ht="12.1" outlineLevel="0" r="256">
      <c r="A256" s="5" t="s">
        <f>=HYPERLINK("https://leilaoonline.net/lote/detalhe/108338", "438")</f>
      </c>
      <c r="B256" s="4" t="s">
        <f>=HYPERLINK("https://leilaoonline.net/lote/detalhe/108338", " VW/POLO 1.6 SPORTLINE ")</f>
      </c>
      <c r="C256" s="4" t="inlineStr">
        <is>
          <t>Vendido</t>
        </is>
      </c>
      <c r="D256" s="4" t="inlineStr">
        <is>
          <t>1</t>
        </is>
      </c>
      <c r="E256" s="5" t="inlineStr">
        <is>
          <t>9.600,00</t>
        </is>
      </c>
      <c r="F256" s="4" t="inlineStr">
        <is>
          <t>0.00</t>
        </is>
      </c>
    </row>
    <row collapsed="false" customFormat="false" customHeight="false" hidden="false" ht="12.1" outlineLevel="0" r="257">
      <c r="A257" s="5" t="s">
        <f>=HYPERLINK("https://leilaoonline.net/lote/detalhe/106521", "440")</f>
      </c>
      <c r="B257" s="4" t="s">
        <f>=HYPERLINK("https://leilaoonline.net/lote/detalhe/106521", " VW/GOL CL")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1.090,00</t>
        </is>
      </c>
      <c r="F257" s="4" t="inlineStr">
        <is>
          <t>0.00</t>
        </is>
      </c>
    </row>
    <row collapsed="false" customFormat="false" customHeight="false" hidden="false" ht="12.1" outlineLevel="0" r="258">
      <c r="A258" s="5" t="s">
        <f>=HYPERLINK("https://leilaoonline.net/lote/detalhe/106641", "441")</f>
      </c>
      <c r="B258" s="4" t="s">
        <f>=HYPERLINK("https://leilaoonline.net/lote/detalhe/106641", " VW/GOL 16V SPORT")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1.470,00</t>
        </is>
      </c>
      <c r="F258" s="4" t="inlineStr">
        <is>
          <t>0.00</t>
        </is>
      </c>
    </row>
    <row collapsed="false" customFormat="false" customHeight="false" hidden="false" ht="12.1" outlineLevel="0" r="259">
      <c r="A259" s="5" t="s">
        <f>=HYPERLINK("https://leilaoonline.net/lote/detalhe/108256", "442")</f>
      </c>
      <c r="B259" s="4" t="s">
        <f>=HYPERLINK("https://leilaoonline.net/lote/detalhe/108256", " GM/CHEVETTE HATCH SL")</f>
      </c>
      <c r="C259" s="4" t="inlineStr">
        <is>
          <t>Vendido</t>
        </is>
      </c>
      <c r="D259" s="4" t="inlineStr">
        <is>
          <t>1</t>
        </is>
      </c>
      <c r="E259" s="5" t="inlineStr">
        <is>
          <t>1.179,00</t>
        </is>
      </c>
      <c r="F259" s="4" t="inlineStr">
        <is>
          <t>0.00</t>
        </is>
      </c>
    </row>
    <row collapsed="false" customFormat="false" customHeight="false" hidden="false" ht="12.1" outlineLevel="0" r="260">
      <c r="A260" s="5" t="s">
        <f>=HYPERLINK("https://leilaoonline.net/lote/detalhe/108263", "443")</f>
      </c>
      <c r="B260" s="4" t="s">
        <f>=HYPERLINK("https://leilaoonline.net/lote/detalhe/108263", " VW/PASSAT LS")</f>
      </c>
      <c r="C260" s="4" t="inlineStr">
        <is>
          <t>Vendido</t>
        </is>
      </c>
      <c r="D260" s="4" t="inlineStr">
        <is>
          <t>1</t>
        </is>
      </c>
      <c r="E260" s="5" t="inlineStr">
        <is>
          <t>1.179,00</t>
        </is>
      </c>
      <c r="F260" s="4" t="inlineStr">
        <is>
          <t>0.00</t>
        </is>
      </c>
    </row>
    <row collapsed="false" customFormat="false" customHeight="false" hidden="false" ht="12.1" outlineLevel="0" r="261">
      <c r="A261" s="5" t="s">
        <f>=HYPERLINK("https://leilaoonline.net/lote/detalhe/106539", "445")</f>
      </c>
      <c r="B261" s="4" t="s">
        <f>=HYPERLINK("https://leilaoonline.net/lote/detalhe/106539", " GM/MONZA SL")</f>
      </c>
      <c r="C261" s="4" t="inlineStr">
        <is>
          <t>Vendido</t>
        </is>
      </c>
      <c r="D261" s="4" t="inlineStr">
        <is>
          <t>1</t>
        </is>
      </c>
      <c r="E261" s="5" t="inlineStr">
        <is>
          <t>320,00</t>
        </is>
      </c>
      <c r="F261" s="4" t="inlineStr">
        <is>
          <t>0.00</t>
        </is>
      </c>
    </row>
    <row collapsed="false" customFormat="false" customHeight="false" hidden="false" ht="12.1" outlineLevel="0" r="262">
      <c r="A262" s="5" t="s">
        <f>=HYPERLINK("https://leilaoonline.net/lote/detalhe/106636", "446")</f>
      </c>
      <c r="B262" s="4" t="s">
        <f>=HYPERLINK("https://leilaoonline.net/lote/detalhe/106636", " VW/FUSCA 1300")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770,00</t>
        </is>
      </c>
      <c r="F262" s="4" t="inlineStr">
        <is>
          <t>0.00</t>
        </is>
      </c>
    </row>
    <row collapsed="false" customFormat="false" customHeight="false" hidden="false" ht="12.1" outlineLevel="0" r="263">
      <c r="A263" s="5" t="s">
        <f>=HYPERLINK("https://leilaoonline.net/lote/detalhe/108337", "447")</f>
      </c>
      <c r="B263" s="4" t="s">
        <f>=HYPERLINK("https://leilaoonline.net/lote/detalhe/108337", " IMP/VW POLO CLAS. 1.8 MI")</f>
      </c>
      <c r="C263" s="4" t="inlineStr">
        <is>
          <t>Vendido</t>
        </is>
      </c>
      <c r="D263" s="4" t="inlineStr">
        <is>
          <t>1</t>
        </is>
      </c>
      <c r="E263" s="5" t="inlineStr">
        <is>
          <t>1.500,00</t>
        </is>
      </c>
      <c r="F263" s="4" t="inlineStr">
        <is>
          <t>0.00</t>
        </is>
      </c>
    </row>
    <row collapsed="false" customFormat="false" customHeight="false" hidden="false" ht="12.1" outlineLevel="0" r="264">
      <c r="A264" s="5" t="s">
        <f>=HYPERLINK("https://leilaoonline.net/lote/detalhe/106616", "451")</f>
      </c>
      <c r="B264" s="4" t="s">
        <f>=HYPERLINK("https://leilaoonline.net/lote/detalhe/106616", " VW/SANTANA GL 2000")</f>
      </c>
      <c r="C264" s="4" t="inlineStr">
        <is>
          <t>Vendido</t>
        </is>
      </c>
      <c r="D264" s="4" t="inlineStr">
        <is>
          <t>1</t>
        </is>
      </c>
      <c r="E264" s="5" t="inlineStr">
        <is>
          <t>720,00</t>
        </is>
      </c>
      <c r="F264" s="4" t="inlineStr">
        <is>
          <t>0.00</t>
        </is>
      </c>
    </row>
    <row collapsed="false" customFormat="false" customHeight="false" hidden="false" ht="12.1" outlineLevel="0" r="265">
      <c r="A265" s="5" t="s">
        <f>=HYPERLINK("https://leilaoonline.net/lote/detalhe/108253", "454")</f>
      </c>
      <c r="B265" s="4" t="s">
        <f>=HYPERLINK("https://leilaoonline.net/lote/detalhe/108253", " GM/MONZA SL")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1.179,00</t>
        </is>
      </c>
      <c r="F265" s="4" t="inlineStr">
        <is>
          <t>0.00</t>
        </is>
      </c>
    </row>
    <row collapsed="false" customFormat="false" customHeight="false" hidden="false" ht="12.1" outlineLevel="0" r="266">
      <c r="A266" s="5" t="s">
        <f>=HYPERLINK("https://leilaoonline.net/lote/detalhe/108262", "457")</f>
      </c>
      <c r="B266" s="4" t="s">
        <f>=HYPERLINK("https://leilaoonline.net/lote/detalhe/108262", " FIAT/UNO MILLE EP")</f>
      </c>
      <c r="C266" s="4" t="inlineStr">
        <is>
          <t>Vendido</t>
        </is>
      </c>
      <c r="D266" s="4" t="inlineStr">
        <is>
          <t>1</t>
        </is>
      </c>
      <c r="E266" s="5" t="inlineStr">
        <is>
          <t>1.179,00</t>
        </is>
      </c>
      <c r="F266" s="4" t="inlineStr">
        <is>
          <t>0.00</t>
        </is>
      </c>
    </row>
    <row collapsed="false" customFormat="false" customHeight="false" hidden="false" ht="12.1" outlineLevel="0" r="267">
      <c r="A267" s="5" t="s">
        <f>=HYPERLINK("https://leilaoonline.net/lote/detalhe/108334", "458")</f>
      </c>
      <c r="B267" s="4" t="s">
        <f>=HYPERLINK("https://leilaoonline.net/lote/detalhe/108334", " VW/GOL 16V")</f>
      </c>
      <c r="C267" s="4" t="inlineStr">
        <is>
          <t>Vendido</t>
        </is>
      </c>
      <c r="D267" s="4" t="inlineStr">
        <is>
          <t>1</t>
        </is>
      </c>
      <c r="E267" s="5" t="inlineStr">
        <is>
          <t>1.900,00</t>
        </is>
      </c>
      <c r="F267" s="4" t="inlineStr">
        <is>
          <t>0.00</t>
        </is>
      </c>
    </row>
    <row collapsed="false" customFormat="false" customHeight="false" hidden="false" ht="12.1" outlineLevel="0" r="268">
      <c r="A268" s="5" t="s">
        <f>=HYPERLINK("https://leilaoonline.net/lote/detalhe/106529", "459")</f>
      </c>
      <c r="B268" s="4" t="s">
        <f>=HYPERLINK("https://leilaoonline.net/lote/detalhe/106529", " GM/KADETT SL EFI")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580,00</t>
        </is>
      </c>
      <c r="F268" s="4" t="inlineStr">
        <is>
          <t>0.00</t>
        </is>
      </c>
    </row>
    <row collapsed="false" customFormat="false" customHeight="false" hidden="false" ht="12.1" outlineLevel="0" r="269">
      <c r="A269" s="5" t="s">
        <f>=HYPERLINK("https://leilaoonline.net/lote/detalhe/106601", "460")</f>
      </c>
      <c r="B269" s="4" t="s">
        <f>=HYPERLINK("https://leilaoonline.net/lote/detalhe/106601", " M.BENZ/A 160 ")</f>
      </c>
      <c r="C269" s="4" t="inlineStr">
        <is>
          <t>Vendido</t>
        </is>
      </c>
      <c r="D269" s="4" t="inlineStr">
        <is>
          <t>1</t>
        </is>
      </c>
      <c r="E269" s="5" t="inlineStr">
        <is>
          <t>2.850,00</t>
        </is>
      </c>
      <c r="F269" s="4" t="inlineStr">
        <is>
          <t>0.00</t>
        </is>
      </c>
    </row>
    <row collapsed="false" customFormat="false" customHeight="false" hidden="false" ht="12.1" outlineLevel="0" r="270">
      <c r="A270" s="5" t="s">
        <f>=HYPERLINK("https://leilaoonline.net/lote/detalhe/106583", "461")</f>
      </c>
      <c r="B270" s="4" t="s">
        <f>=HYPERLINK("https://leilaoonline.net/lote/detalhe/106583", " VW/SANTANA GL 2000")</f>
      </c>
      <c r="C270" s="4" t="inlineStr">
        <is>
          <t>Vendido</t>
        </is>
      </c>
      <c r="D270" s="4" t="inlineStr">
        <is>
          <t>1</t>
        </is>
      </c>
      <c r="E270" s="5" t="inlineStr">
        <is>
          <t>1.440,00</t>
        </is>
      </c>
      <c r="F270" s="4" t="inlineStr">
        <is>
          <t>0.00</t>
        </is>
      </c>
    </row>
    <row collapsed="false" customFormat="false" customHeight="false" hidden="false" ht="12.1" outlineLevel="0" r="271">
      <c r="A271" s="5" t="s">
        <f>=HYPERLINK("https://leilaoonline.net/lote/detalhe/106610", "462")</f>
      </c>
      <c r="B271" s="4" t="s">
        <f>=HYPERLINK("https://leilaoonline.net/lote/detalhe/106610", " VW/VOYAGE S")</f>
      </c>
      <c r="C271" s="4" t="inlineStr">
        <is>
          <t>Vendido</t>
        </is>
      </c>
      <c r="D271" s="4" t="inlineStr">
        <is>
          <t>1</t>
        </is>
      </c>
      <c r="E271" s="5" t="inlineStr">
        <is>
          <t>320,00</t>
        </is>
      </c>
      <c r="F271" s="4" t="inlineStr">
        <is>
          <t>0.00</t>
        </is>
      </c>
    </row>
    <row collapsed="false" customFormat="false" customHeight="false" hidden="false" ht="12.1" outlineLevel="0" r="272">
      <c r="A272" s="5" t="s">
        <f>=HYPERLINK("https://leilaoonline.net/lote/detalhe/108342", "463")</f>
      </c>
      <c r="B272" s="4" t="s">
        <f>=HYPERLINK("https://leilaoonline.net/lote/detalhe/108342", " VW/GOL 1000")</f>
      </c>
      <c r="C272" s="4" t="inlineStr">
        <is>
          <t>Vendido</t>
        </is>
      </c>
      <c r="D272" s="4" t="inlineStr">
        <is>
          <t>1</t>
        </is>
      </c>
      <c r="E272" s="5" t="inlineStr">
        <is>
          <t>3.200,00</t>
        </is>
      </c>
      <c r="F272" s="4" t="inlineStr">
        <is>
          <t>0.00</t>
        </is>
      </c>
    </row>
    <row collapsed="false" customFormat="false" customHeight="false" hidden="false" ht="12.1" outlineLevel="0" r="273">
      <c r="A273" s="5" t="s">
        <f>=HYPERLINK("https://leilaoonline.net/lote/detalhe/106597", "464")</f>
      </c>
      <c r="B273" s="4" t="s">
        <f>=HYPERLINK("https://leilaoonline.net/lote/detalhe/106597", " GM/PRISMA JOY ")</f>
      </c>
      <c r="C273" s="4" t="inlineStr">
        <is>
          <t>Vendido</t>
        </is>
      </c>
      <c r="D273" s="4" t="inlineStr">
        <is>
          <t>1</t>
        </is>
      </c>
      <c r="E273" s="5" t="inlineStr">
        <is>
          <t>2.250,00</t>
        </is>
      </c>
      <c r="F273" s="4" t="inlineStr">
        <is>
          <t>0.00</t>
        </is>
      </c>
    </row>
    <row collapsed="false" customFormat="false" customHeight="false" hidden="false" ht="12.1" outlineLevel="0" r="274">
      <c r="A274" s="5" t="s">
        <f>=HYPERLINK("https://leilaoonline.net/lote/detalhe/108348", "466")</f>
      </c>
      <c r="B274" s="4" t="s">
        <f>=HYPERLINK("https://leilaoonline.net/lote/detalhe/108348", " GM/CELTA 4P SPIRIT")</f>
      </c>
      <c r="C274" s="4" t="inlineStr">
        <is>
          <t>Vendido</t>
        </is>
      </c>
      <c r="D274" s="4" t="inlineStr">
        <is>
          <t>1</t>
        </is>
      </c>
      <c r="E274" s="5" t="inlineStr">
        <is>
          <t>7.000,00</t>
        </is>
      </c>
      <c r="F274" s="4" t="inlineStr">
        <is>
          <t>0.00</t>
        </is>
      </c>
    </row>
    <row collapsed="false" customFormat="false" customHeight="false" hidden="false" ht="12.1" outlineLevel="0" r="275">
      <c r="A275" s="5" t="s">
        <f>=HYPERLINK("https://leilaoonline.net/lote/detalhe/108251", "467")</f>
      </c>
      <c r="B275" s="4" t="s">
        <f>=HYPERLINK("https://leilaoonline.net/lote/detalhe/108251", " VW/PARATI GLS ")</f>
      </c>
      <c r="C275" s="4" t="inlineStr">
        <is>
          <t>Vendido</t>
        </is>
      </c>
      <c r="D275" s="4" t="inlineStr">
        <is>
          <t>1</t>
        </is>
      </c>
      <c r="E275" s="5" t="inlineStr">
        <is>
          <t>1.179,00</t>
        </is>
      </c>
      <c r="F275" s="4" t="inlineStr">
        <is>
          <t>0.00</t>
        </is>
      </c>
    </row>
    <row collapsed="false" customFormat="false" customHeight="false" hidden="false" ht="12.1" outlineLevel="0" r="276">
      <c r="A276" s="5" t="s">
        <f>=HYPERLINK("https://leilaoonline.net/lote/detalhe/106615", "468")</f>
      </c>
      <c r="B276" s="4" t="s">
        <f>=HYPERLINK("https://leilaoonline.net/lote/detalhe/106615", " GM/MONZA SL")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520,00</t>
        </is>
      </c>
      <c r="F276" s="4" t="inlineStr">
        <is>
          <t>0.00</t>
        </is>
      </c>
    </row>
    <row collapsed="false" customFormat="false" customHeight="false" hidden="false" ht="12.1" outlineLevel="0" r="277">
      <c r="A277" s="5" t="s">
        <f>=HYPERLINK("https://leilaoonline.net/lote/detalhe/106608", "469")</f>
      </c>
      <c r="B277" s="4" t="s">
        <f>=HYPERLINK("https://leilaoonline.net/lote/detalhe/106608", " FORD/CORCEL II L")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570,00</t>
        </is>
      </c>
      <c r="F277" s="4" t="inlineStr">
        <is>
          <t>0.00</t>
        </is>
      </c>
    </row>
    <row collapsed="false" customFormat="false" customHeight="false" hidden="false" ht="12.1" outlineLevel="0" r="278">
      <c r="A278" s="5" t="s">
        <f>=HYPERLINK("https://leilaoonline.net/lote/detalhe/106600", "470")</f>
      </c>
      <c r="B278" s="4" t="s">
        <f>=HYPERLINK("https://leilaoonline.net/lote/detalhe/106600", " FORD/COURIER 1.6 L")</f>
      </c>
      <c r="C278" s="4" t="inlineStr">
        <is>
          <t>Vendido</t>
        </is>
      </c>
      <c r="D278" s="4" t="inlineStr">
        <is>
          <t>1</t>
        </is>
      </c>
      <c r="E278" s="5" t="inlineStr">
        <is>
          <t>3.250,00</t>
        </is>
      </c>
      <c r="F278" s="4" t="inlineStr">
        <is>
          <t>0.00</t>
        </is>
      </c>
    </row>
    <row collapsed="false" customFormat="false" customHeight="false" hidden="false" ht="12.1" outlineLevel="0" r="279">
      <c r="A279" s="5" t="s">
        <f>=HYPERLINK("https://leilaoonline.net/lote/detalhe/108345", "476")</f>
      </c>
      <c r="B279" s="4" t="s">
        <f>=HYPERLINK("https://leilaoonline.net/lote/detalhe/108345", " PEUGEOT/207PASSION XR")</f>
      </c>
      <c r="C279" s="4" t="inlineStr">
        <is>
          <t>Vendido</t>
        </is>
      </c>
      <c r="D279" s="4" t="inlineStr">
        <is>
          <t>1</t>
        </is>
      </c>
      <c r="E279" s="5" t="inlineStr">
        <is>
          <t>9.300,00</t>
        </is>
      </c>
      <c r="F279" s="4" t="inlineStr">
        <is>
          <t>0.00</t>
        </is>
      </c>
    </row>
    <row collapsed="false" customFormat="false" customHeight="false" hidden="false" ht="12.1" outlineLevel="0" r="280">
      <c r="A280" s="5" t="s">
        <f>=HYPERLINK("https://leilaoonline.net/lote/detalhe/106633", "478")</f>
      </c>
      <c r="B280" s="4" t="s">
        <f>=HYPERLINK("https://leilaoonline.net/lote/detalhe/106633", " GM/MONZA SL")</f>
      </c>
      <c r="C280" s="4" t="inlineStr">
        <is>
          <t>Vendido</t>
        </is>
      </c>
      <c r="D280" s="4" t="inlineStr">
        <is>
          <t>1</t>
        </is>
      </c>
      <c r="E280" s="5" t="inlineStr">
        <is>
          <t>520,00</t>
        </is>
      </c>
      <c r="F280" s="4" t="inlineStr">
        <is>
          <t>0.00</t>
        </is>
      </c>
    </row>
    <row collapsed="false" customFormat="false" customHeight="false" hidden="false" ht="12.1" outlineLevel="0" r="281">
      <c r="A281" s="5" t="s">
        <f>=HYPERLINK("https://leilaoonline.net/lote/detalhe/106604", "479")</f>
      </c>
      <c r="B281" s="4" t="s">
        <f>=HYPERLINK("https://leilaoonline.net/lote/detalhe/106604", " VW/VOYAGE GLS")</f>
      </c>
      <c r="C281" s="4" t="inlineStr">
        <is>
          <t>Vendido</t>
        </is>
      </c>
      <c r="D281" s="4" t="inlineStr">
        <is>
          <t>1</t>
        </is>
      </c>
      <c r="E281" s="5" t="inlineStr">
        <is>
          <t>820,00</t>
        </is>
      </c>
      <c r="F281" s="4" t="inlineStr">
        <is>
          <t>0.00</t>
        </is>
      </c>
    </row>
    <row collapsed="false" customFormat="false" customHeight="false" hidden="false" ht="12.1" outlineLevel="0" r="282">
      <c r="A282" s="5" t="s">
        <f>=HYPERLINK("https://leilaoonline.net/lote/detalhe/106603", "480")</f>
      </c>
      <c r="B282" s="4" t="s">
        <f>=HYPERLINK("https://leilaoonline.net/lote/detalhe/106603", " FIAT/UNO MILLE")</f>
      </c>
      <c r="C282" s="4" t="inlineStr">
        <is>
          <t>Vendido</t>
        </is>
      </c>
      <c r="D282" s="4" t="inlineStr">
        <is>
          <t>1</t>
        </is>
      </c>
      <c r="E282" s="5" t="inlineStr">
        <is>
          <t>570,00</t>
        </is>
      </c>
      <c r="F282" s="4" t="inlineStr">
        <is>
          <t>0.00</t>
        </is>
      </c>
    </row>
    <row collapsed="false" customFormat="false" customHeight="false" hidden="false" ht="12.1" outlineLevel="0" r="283">
      <c r="A283" s="5" t="s">
        <f>=HYPERLINK("https://leilaoonline.net/lote/detalhe/106632", "484")</f>
      </c>
      <c r="B283" s="4" t="s">
        <f>=HYPERLINK("https://leilaoonline.net/lote/detalhe/106632", " I/VW GOL CLI")</f>
      </c>
      <c r="C283" s="4" t="inlineStr">
        <is>
          <t>Vendido</t>
        </is>
      </c>
      <c r="D283" s="4" t="inlineStr">
        <is>
          <t>1</t>
        </is>
      </c>
      <c r="E283" s="5" t="inlineStr">
        <is>
          <t>1.130,00</t>
        </is>
      </c>
      <c r="F283" s="4" t="inlineStr">
        <is>
          <t>0.00</t>
        </is>
      </c>
    </row>
    <row collapsed="false" customFormat="false" customHeight="false" hidden="false" ht="12.1" outlineLevel="0" r="284">
      <c r="A284" s="5" t="s">
        <f>=HYPERLINK("https://leilaoonline.net/lote/detalhe/106627", "485")</f>
      </c>
      <c r="B284" s="4" t="s">
        <f>=HYPERLINK("https://leilaoonline.net/lote/detalhe/106627", " VW/GOL CL")</f>
      </c>
      <c r="C284" s="4" t="inlineStr">
        <is>
          <t>Vendido</t>
        </is>
      </c>
      <c r="D284" s="4" t="inlineStr">
        <is>
          <t>1</t>
        </is>
      </c>
      <c r="E284" s="5" t="inlineStr">
        <is>
          <t>420,00</t>
        </is>
      </c>
      <c r="F284" s="4" t="inlineStr">
        <is>
          <t>0.00</t>
        </is>
      </c>
    </row>
    <row collapsed="false" customFormat="false" customHeight="false" hidden="false" ht="12.1" outlineLevel="0" r="285">
      <c r="A285" s="5" t="s">
        <f>=HYPERLINK("https://leilaoonline.net/lote/detalhe/108344", "489")</f>
      </c>
      <c r="B285" s="4" t="s">
        <f>=HYPERLINK("https://leilaoonline.net/lote/detalhe/108344", " GM/VECTRA CD")</f>
      </c>
      <c r="C285" s="4" t="inlineStr">
        <is>
          <t>Vendido</t>
        </is>
      </c>
      <c r="D285" s="4" t="inlineStr">
        <is>
          <t>1</t>
        </is>
      </c>
      <c r="E285" s="5" t="inlineStr">
        <is>
          <t>2.200,00</t>
        </is>
      </c>
      <c r="F285" s="4" t="inlineStr">
        <is>
          <t>0.00</t>
        </is>
      </c>
    </row>
    <row collapsed="false" customFormat="false" customHeight="false" hidden="false" ht="12.1" outlineLevel="0" r="286">
      <c r="A286" s="5" t="s">
        <f>=HYPERLINK("https://leilaoonline.net/lote/detalhe/106609", "491")</f>
      </c>
      <c r="B286" s="4" t="s">
        <f>=HYPERLINK("https://leilaoonline.net/lote/detalhe/106609", " GM/MONZA SL")</f>
      </c>
      <c r="C286" s="4" t="inlineStr">
        <is>
          <t>Vendido</t>
        </is>
      </c>
      <c r="D286" s="4" t="inlineStr">
        <is>
          <t>1</t>
        </is>
      </c>
      <c r="E286" s="5" t="inlineStr">
        <is>
          <t>420,00</t>
        </is>
      </c>
      <c r="F286" s="4" t="inlineStr">
        <is>
          <t>0.00</t>
        </is>
      </c>
    </row>
    <row collapsed="false" customFormat="false" customHeight="false" hidden="false" ht="12.1" outlineLevel="0" r="287">
      <c r="A287" s="5" t="s">
        <f>=HYPERLINK("https://leilaoonline.net/lote/detalhe/106592", "494")</f>
      </c>
      <c r="B287" s="4" t="s">
        <f>=HYPERLINK("https://leilaoonline.net/lote/detalhe/106592", " VW/VOYAGE CL")</f>
      </c>
      <c r="C287" s="4" t="inlineStr">
        <is>
          <t>Vendido</t>
        </is>
      </c>
      <c r="D287" s="4" t="inlineStr">
        <is>
          <t>1</t>
        </is>
      </c>
      <c r="E287" s="5" t="inlineStr">
        <is>
          <t>870,00</t>
        </is>
      </c>
      <c r="F287" s="4" t="inlineStr">
        <is>
          <t>0.00</t>
        </is>
      </c>
    </row>
    <row collapsed="false" customFormat="false" customHeight="false" hidden="false" ht="12.1" outlineLevel="0" r="288">
      <c r="A288" s="5" t="s">
        <f>=HYPERLINK("https://leilaoonline.net/lote/detalhe/106614", "495")</f>
      </c>
      <c r="B288" s="4" t="s">
        <f>=HYPERLINK("https://leilaoonline.net/lote/detalhe/106614", " GM/KADETT SL EFI")</f>
      </c>
      <c r="C288" s="4" t="inlineStr">
        <is>
          <t>Vendido</t>
        </is>
      </c>
      <c r="D288" s="4" t="inlineStr">
        <is>
          <t>1</t>
        </is>
      </c>
      <c r="E288" s="5" t="inlineStr">
        <is>
          <t>570,00</t>
        </is>
      </c>
      <c r="F288" s="4" t="inlineStr">
        <is>
          <t>0.00</t>
        </is>
      </c>
    </row>
    <row collapsed="false" customFormat="false" customHeight="false" hidden="false" ht="12.1" outlineLevel="0" r="289">
      <c r="A289" s="5" t="s">
        <f>=HYPERLINK("https://leilaoonline.net/lote/detalhe/108265", "497")</f>
      </c>
      <c r="B289" s="4" t="s">
        <f>=HYPERLINK("https://leilaoonline.net/lote/detalhe/108265", " GM/MONZA SL")</f>
      </c>
      <c r="C289" s="4" t="inlineStr">
        <is>
          <t>Vendido</t>
        </is>
      </c>
      <c r="D289" s="4" t="inlineStr">
        <is>
          <t>1</t>
        </is>
      </c>
      <c r="E289" s="5" t="inlineStr">
        <is>
          <t>1.179,00</t>
        </is>
      </c>
      <c r="F289" s="4" t="inlineStr">
        <is>
          <t>0.00</t>
        </is>
      </c>
    </row>
    <row collapsed="false" customFormat="false" customHeight="false" hidden="false" ht="12.1" outlineLevel="0" r="290">
      <c r="A290" s="5" t="s">
        <f>=HYPERLINK("https://leilaoonline.net/lote/detalhe/106619", "499")</f>
      </c>
      <c r="B290" s="4" t="s">
        <f>=HYPERLINK("https://leilaoonline.net/lote/detalhe/106619", " VW/GOL CL")</f>
      </c>
      <c r="C290" s="4" t="inlineStr">
        <is>
          <t>Vendido</t>
        </is>
      </c>
      <c r="D290" s="4" t="inlineStr">
        <is>
          <t>1</t>
        </is>
      </c>
      <c r="E290" s="5" t="inlineStr">
        <is>
          <t>1.180,00</t>
        </is>
      </c>
      <c r="F290" s="4" t="inlineStr">
        <is>
          <t>0.00</t>
        </is>
      </c>
    </row>
    <row collapsed="false" customFormat="false" customHeight="false" hidden="false" ht="12.1" outlineLevel="0" r="291">
      <c r="A291" s="5" t="s">
        <f>=HYPERLINK("https://leilaoonline.net/lote/detalhe/106618", "500")</f>
      </c>
      <c r="B291" s="4" t="s">
        <f>=HYPERLINK("https://leilaoonline.net/lote/detalhe/106618", " FIAT/PALIO EX")</f>
      </c>
      <c r="C291" s="4" t="inlineStr">
        <is>
          <t>Vendido</t>
        </is>
      </c>
      <c r="D291" s="4" t="inlineStr">
        <is>
          <t>1</t>
        </is>
      </c>
      <c r="E291" s="5" t="inlineStr">
        <is>
          <t>2.120,00</t>
        </is>
      </c>
      <c r="F291" s="4" t="inlineStr">
        <is>
          <t>0.00</t>
        </is>
      </c>
    </row>
    <row collapsed="false" customFormat="false" customHeight="false" hidden="false" ht="12.1" outlineLevel="0" r="292">
      <c r="A292" s="5" t="s">
        <f>=HYPERLINK("https://leilaoonline.net/lote/detalhe/108349", "503")</f>
      </c>
      <c r="B292" s="4" t="s">
        <f>=HYPERLINK("https://leilaoonline.net/lote/detalhe/108349", " IMP/VW GOLF GL 1.8 MI ")</f>
      </c>
      <c r="C292" s="4" t="inlineStr">
        <is>
          <t>Vendido</t>
        </is>
      </c>
      <c r="D292" s="4" t="inlineStr">
        <is>
          <t>1</t>
        </is>
      </c>
      <c r="E292" s="5" t="inlineStr">
        <is>
          <t>2.800,00</t>
        </is>
      </c>
      <c r="F292" s="4" t="inlineStr">
        <is>
          <t>0.00</t>
        </is>
      </c>
    </row>
    <row collapsed="false" customFormat="false" customHeight="false" hidden="false" ht="12.1" outlineLevel="0" r="293">
      <c r="A293" s="5" t="s">
        <f>=HYPERLINK("https://leilaoonline.net/lote/detalhe/106612", "506")</f>
      </c>
      <c r="B293" s="4" t="s">
        <f>=HYPERLINK("https://leilaoonline.net/lote/detalhe/106612", " HONDA/CIVIC LX")</f>
      </c>
      <c r="C293" s="4" t="inlineStr">
        <is>
          <t>Vendido</t>
        </is>
      </c>
      <c r="D293" s="4" t="inlineStr">
        <is>
          <t>1</t>
        </is>
      </c>
      <c r="E293" s="5" t="inlineStr">
        <is>
          <t>2.840,00</t>
        </is>
      </c>
      <c r="F293" s="4" t="inlineStr">
        <is>
          <t>0.00</t>
        </is>
      </c>
    </row>
    <row collapsed="false" customFormat="false" customHeight="false" hidden="false" ht="12.1" outlineLevel="0" r="294">
      <c r="A294" s="5" t="s">
        <f>=HYPERLINK("https://leilaoonline.net/lote/detalhe/106596", "507")</f>
      </c>
      <c r="B294" s="4" t="s">
        <f>=HYPERLINK("https://leilaoonline.net/lote/detalhe/106596", " FORD/BELINA II L")</f>
      </c>
      <c r="C294" s="4" t="inlineStr">
        <is>
          <t>Vendido</t>
        </is>
      </c>
      <c r="D294" s="4" t="inlineStr">
        <is>
          <t>1</t>
        </is>
      </c>
      <c r="E294" s="5" t="inlineStr">
        <is>
          <t>670,00</t>
        </is>
      </c>
      <c r="F294" s="4" t="inlineStr">
        <is>
          <t>0.00</t>
        </is>
      </c>
    </row>
    <row collapsed="false" customFormat="false" customHeight="false" hidden="false" ht="12.1" outlineLevel="0" r="295">
      <c r="A295" s="5" t="s">
        <f>=HYPERLINK("https://leilaoonline.net/lote/detalhe/108264", "509")</f>
      </c>
      <c r="B295" s="4" t="s">
        <f>=HYPERLINK("https://leilaoonline.net/lote/detalhe/108264", " FORD/CORCEL II HOBBY")</f>
      </c>
      <c r="C295" s="4" t="inlineStr">
        <is>
          <t>Vendido</t>
        </is>
      </c>
      <c r="D295" s="4" t="inlineStr">
        <is>
          <t>1</t>
        </is>
      </c>
      <c r="E295" s="5" t="inlineStr">
        <is>
          <t>1.179,00</t>
        </is>
      </c>
      <c r="F295" s="4" t="inlineStr">
        <is>
          <t>0.00</t>
        </is>
      </c>
    </row>
    <row collapsed="false" customFormat="false" customHeight="false" hidden="false" ht="12.1" outlineLevel="0" r="296">
      <c r="A296" s="5" t="s">
        <f>=HYPERLINK("https://leilaoonline.net/lote/detalhe/106623", "512")</f>
      </c>
      <c r="B296" s="4" t="s">
        <f>=HYPERLINK("https://leilaoonline.net/lote/detalhe/106623", " IMP/VW GOL GL 1.8")</f>
      </c>
      <c r="C296" s="4" t="inlineStr">
        <is>
          <t>Vendido</t>
        </is>
      </c>
      <c r="D296" s="4" t="inlineStr">
        <is>
          <t>1</t>
        </is>
      </c>
      <c r="E296" s="5" t="inlineStr">
        <is>
          <t>680,00</t>
        </is>
      </c>
      <c r="F296" s="4" t="inlineStr">
        <is>
          <t>0.00</t>
        </is>
      </c>
    </row>
    <row collapsed="false" customFormat="false" customHeight="false" hidden="false" ht="12.1" outlineLevel="0" r="297">
      <c r="A297" s="5" t="s">
        <f>=HYPERLINK("https://leilaoonline.net/lote/detalhe/106620", "514")</f>
      </c>
      <c r="B297" s="4" t="s">
        <f>=HYPERLINK("https://leilaoonline.net/lote/detalhe/106620", " GM/VECTRA CD")</f>
      </c>
      <c r="C297" s="4" t="inlineStr">
        <is>
          <t>Vendido</t>
        </is>
      </c>
      <c r="D297" s="4" t="inlineStr">
        <is>
          <t>1</t>
        </is>
      </c>
      <c r="E297" s="5" t="inlineStr">
        <is>
          <t>640,00</t>
        </is>
      </c>
      <c r="F297" s="4" t="inlineStr">
        <is>
          <t>0.00</t>
        </is>
      </c>
    </row>
    <row collapsed="false" customFormat="false" customHeight="false" hidden="false" ht="12.1" outlineLevel="0" r="298">
      <c r="A298" s="5" t="s">
        <f>=HYPERLINK("https://leilaoonline.net/lote/detalhe/106613", "515")</f>
      </c>
      <c r="B298" s="4" t="s">
        <f>=HYPERLINK("https://leilaoonline.net/lote/detalhe/106613", " FORD/ESCORT L")</f>
      </c>
      <c r="C298" s="4" t="inlineStr">
        <is>
          <t>Vendido</t>
        </is>
      </c>
      <c r="D298" s="4" t="inlineStr">
        <is>
          <t>1</t>
        </is>
      </c>
      <c r="E298" s="5" t="inlineStr">
        <is>
          <t>670,00</t>
        </is>
      </c>
      <c r="F298" s="4" t="inlineStr">
        <is>
          <t>0.00</t>
        </is>
      </c>
    </row>
    <row collapsed="false" customFormat="false" customHeight="false" hidden="false" ht="12.1" outlineLevel="0" r="299">
      <c r="A299" s="5" t="s">
        <f>=HYPERLINK("https://leilaoonline.net/lote/detalhe/106617", "523")</f>
      </c>
      <c r="B299" s="4" t="s">
        <f>=HYPERLINK("https://leilaoonline.net/lote/detalhe/106617", " IMP/FIAT TIPO 1.6IE")</f>
      </c>
      <c r="C299" s="4" t="inlineStr">
        <is>
          <t>Vendido</t>
        </is>
      </c>
      <c r="D299" s="4" t="inlineStr">
        <is>
          <t>1</t>
        </is>
      </c>
      <c r="E299" s="5" t="inlineStr">
        <is>
          <t>870,00</t>
        </is>
      </c>
      <c r="F299" s="4" t="inlineStr">
        <is>
          <t>0.00</t>
        </is>
      </c>
    </row>
    <row collapsed="false" customFormat="false" customHeight="false" hidden="false" ht="12.1" outlineLevel="0" r="300">
      <c r="A300" s="5" t="s">
        <f>=HYPERLINK("https://leilaoonline.net/lote/detalhe/106605", "525")</f>
      </c>
      <c r="B300" s="4" t="s">
        <f>=HYPERLINK("https://leilaoonline.net/lote/detalhe/106605", " FIAT/UNO ELETRONIC")</f>
      </c>
      <c r="C300" s="4" t="inlineStr">
        <is>
          <t>Vendido</t>
        </is>
      </c>
      <c r="D300" s="4" t="inlineStr">
        <is>
          <t>1</t>
        </is>
      </c>
      <c r="E300" s="5" t="inlineStr">
        <is>
          <t>720,00</t>
        </is>
      </c>
      <c r="F300" s="4" t="inlineStr">
        <is>
          <t>0.00</t>
        </is>
      </c>
    </row>
    <row collapsed="false" customFormat="false" customHeight="false" hidden="false" ht="12.1" outlineLevel="0" r="301">
      <c r="A301" s="5" t="s">
        <f>=HYPERLINK("https://leilaoonline.net/lote/detalhe/106628", "526")</f>
      </c>
      <c r="B301" s="4" t="s">
        <f>=HYPERLINK("https://leilaoonline.net/lote/detalhe/106628", " GM/MONZA SL")</f>
      </c>
      <c r="C301" s="4" t="inlineStr">
        <is>
          <t>Vendido</t>
        </is>
      </c>
      <c r="D301" s="4" t="inlineStr">
        <is>
          <t>1</t>
        </is>
      </c>
      <c r="E301" s="5" t="inlineStr">
        <is>
          <t>800,00</t>
        </is>
      </c>
      <c r="F301" s="4" t="inlineStr">
        <is>
          <t>0.00</t>
        </is>
      </c>
    </row>
    <row collapsed="false" customFormat="false" customHeight="false" hidden="false" ht="12.1" outlineLevel="0" r="302">
      <c r="A302" s="5" t="s">
        <f>=HYPERLINK("https://leilaoonline.net/lote/detalhe/108350", "528")</f>
      </c>
      <c r="B302" s="4" t="s">
        <f>=HYPERLINK("https://leilaoonline.net/lote/detalhe/108350", " IMP/MMC GALANT VR")</f>
      </c>
      <c r="C302" s="4" t="inlineStr">
        <is>
          <t>Vendido</t>
        </is>
      </c>
      <c r="D302" s="4" t="inlineStr">
        <is>
          <t>1</t>
        </is>
      </c>
      <c r="E302" s="5" t="inlineStr">
        <is>
          <t>7.200,00</t>
        </is>
      </c>
      <c r="F302" s="4" t="inlineStr">
        <is>
          <t>0.00</t>
        </is>
      </c>
    </row>
    <row collapsed="false" customFormat="false" customHeight="false" hidden="false" ht="12.1" outlineLevel="0" r="303">
      <c r="A303" s="5" t="s">
        <f>=HYPERLINK("https://leilaoonline.net/lote/detalhe/106638", "531")</f>
      </c>
      <c r="B303" s="4" t="s">
        <f>=HYPERLINK("https://leilaoonline.net/lote/detalhe/106638", " VW/SAVEIRO 1.6")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0,00</t>
        </is>
      </c>
      <c r="F303" s="4" t="inlineStr">
        <is>
          <t>0.00</t>
        </is>
      </c>
    </row>
    <row collapsed="false" customFormat="false" customHeight="false" hidden="false" ht="12.1" outlineLevel="0" r="304">
      <c r="A304" s="5" t="s">
        <f>=HYPERLINK("https://leilaoonline.net/lote/detalhe/108254", "534")</f>
      </c>
      <c r="B304" s="4" t="s">
        <f>=HYPERLINK("https://leilaoonline.net/lote/detalhe/108254", " SEM IDENTIFICAÇÃO/CARRETINHA")</f>
      </c>
      <c r="C304" s="4" t="inlineStr">
        <is>
          <t>Vendido</t>
        </is>
      </c>
      <c r="D304" s="4" t="inlineStr">
        <is>
          <t>1</t>
        </is>
      </c>
      <c r="E304" s="5" t="inlineStr">
        <is>
          <t>131,00</t>
        </is>
      </c>
      <c r="F304" s="4" t="inlineStr">
        <is>
          <t>0.00</t>
        </is>
      </c>
    </row>
    <row collapsed="false" customFormat="false" customHeight="false" hidden="false" ht="12.1" outlineLevel="0" r="305">
      <c r="A305" s="5" t="s">
        <f>=HYPERLINK("https://leilaoonline.net/lote/detalhe/108266", "535")</f>
      </c>
      <c r="B305" s="4" t="s">
        <f>=HYPERLINK("https://leilaoonline.net/lote/detalhe/108266", " SEM IDENTIFICAÇÃO/CARRETINHA")</f>
      </c>
      <c r="C305" s="4" t="inlineStr">
        <is>
          <t>Vendido</t>
        </is>
      </c>
      <c r="D305" s="4" t="inlineStr">
        <is>
          <t>1</t>
        </is>
      </c>
      <c r="E305" s="5" t="inlineStr">
        <is>
          <t>131,00</t>
        </is>
      </c>
      <c r="F305" s="4" t="inlineStr">
        <is>
          <t>0.00</t>
        </is>
      </c>
    </row>
    <row collapsed="false" customFormat="false" customHeight="false" hidden="false" ht="12.1" outlineLevel="0" r="306">
      <c r="A306" s="5" t="s">
        <f>=HYPERLINK("https://leilaoonline.net/lote/detalhe/108252", "536")</f>
      </c>
      <c r="B306" s="4" t="s">
        <f>=HYPERLINK("https://leilaoonline.net/lote/detalhe/108252", " SEM IDENTIFICAÇÃO/CARRETINHA")</f>
      </c>
      <c r="C306" s="4" t="inlineStr">
        <is>
          <t>Vendido</t>
        </is>
      </c>
      <c r="D306" s="4" t="inlineStr">
        <is>
          <t>1</t>
        </is>
      </c>
      <c r="E306" s="5" t="inlineStr">
        <is>
          <t>131,00</t>
        </is>
      </c>
      <c r="F306" s="4" t="inlineStr">
        <is>
          <t>0.00</t>
        </is>
      </c>
    </row>
    <row collapsed="false" customFormat="false" customHeight="false" hidden="false" ht="12.1" outlineLevel="0" r="307">
      <c r="A307" s="5" t="s">
        <f>=HYPERLINK("https://leilaoonline.net/lote/detalhe/108267", "537")</f>
      </c>
      <c r="B307" s="4" t="s">
        <f>=HYPERLINK("https://leilaoonline.net/lote/detalhe/108267", " SEM IDENTIFICAÇÃO/CARRETINHA")</f>
      </c>
      <c r="C307" s="4" t="inlineStr">
        <is>
          <t>Vendido</t>
        </is>
      </c>
      <c r="D307" s="4" t="inlineStr">
        <is>
          <t>1</t>
        </is>
      </c>
      <c r="E307" s="5" t="inlineStr">
        <is>
          <t>131,00</t>
        </is>
      </c>
      <c r="F307" s="4" t="inlineStr">
        <is>
          <t>0.00</t>
        </is>
      </c>
    </row>
    <row collapsed="false" customFormat="false" customHeight="false" hidden="false" ht="12.1" outlineLevel="0" r="308">
      <c r="A308" s="5" t="s">
        <f>=HYPERLINK("https://leilaoonline.net/lote/detalhe/108257", "538")</f>
      </c>
      <c r="B308" s="4" t="s">
        <f>=HYPERLINK("https://leilaoonline.net/lote/detalhe/108257", " SEM IDENTIFICAÇÃO/CARRETINHA")</f>
      </c>
      <c r="C308" s="4" t="inlineStr">
        <is>
          <t>Vendido</t>
        </is>
      </c>
      <c r="D308" s="4" t="inlineStr">
        <is>
          <t>1</t>
        </is>
      </c>
      <c r="E308" s="5" t="inlineStr">
        <is>
          <t>131,00</t>
        </is>
      </c>
      <c r="F308" s="4" t="inlineStr">
        <is>
          <t>0.00</t>
        </is>
      </c>
    </row>
    <row collapsed="false" customFormat="false" customHeight="false" hidden="false" ht="12.1" outlineLevel="0" r="309">
      <c r="A309" s="5" t="s">
        <f>=HYPERLINK("https://leilaoonline.net/lote/detalhe/108268", "539")</f>
      </c>
      <c r="B309" s="4" t="s">
        <f>=HYPERLINK("https://leilaoonline.net/lote/detalhe/108268", " SEM IDENTIFICAÇÃO/CARRETINHA")</f>
      </c>
      <c r="C309" s="4" t="inlineStr">
        <is>
          <t>Vendido</t>
        </is>
      </c>
      <c r="D309" s="4" t="inlineStr">
        <is>
          <t>1</t>
        </is>
      </c>
      <c r="E309" s="5" t="inlineStr">
        <is>
          <t>131,00</t>
        </is>
      </c>
      <c r="F309" s="4" t="inlineStr">
        <is>
          <t>0.00</t>
        </is>
      </c>
    </row>
    <row collapsed="false" customFormat="false" customHeight="false" hidden="false" ht="12.1" outlineLevel="0" r="310">
      <c r="A310" s="5" t="s">
        <f>=HYPERLINK("https://leilaoonline.net/lote/detalhe/108347", "540")</f>
      </c>
      <c r="B310" s="4" t="s">
        <f>=HYPERLINK("https://leilaoonline.net/lote/detalhe/108347", " REB/MONTORO CM 1")</f>
      </c>
      <c r="C310" s="4" t="inlineStr">
        <is>
          <t>Vendido</t>
        </is>
      </c>
      <c r="D310" s="4" t="inlineStr">
        <is>
          <t>1</t>
        </is>
      </c>
      <c r="E310" s="5" t="inlineStr">
        <is>
          <t>2.000,00</t>
        </is>
      </c>
      <c r="F310" s="4" t="inlineStr">
        <is>
          <t>0.00</t>
        </is>
      </c>
    </row>
    <row collapsed="false" customFormat="false" customHeight="false" hidden="false" ht="12.1" outlineLevel="0" r="311">
      <c r="A311" s="5" t="s">
        <f>=HYPERLINK("https://leilaoonline.net/lote/detalhe/108258", "541")</f>
      </c>
      <c r="B311" s="4" t="s">
        <f>=HYPERLINK("https://leilaoonline.net/lote/detalhe/108258", " SEM IDENTIFICAÇÃO/CARRETINHA")</f>
      </c>
      <c r="C311" s="4" t="inlineStr">
        <is>
          <t>Vendido</t>
        </is>
      </c>
      <c r="D311" s="4" t="inlineStr">
        <is>
          <t>1</t>
        </is>
      </c>
      <c r="E311" s="5" t="inlineStr">
        <is>
          <t>131,00</t>
        </is>
      </c>
      <c r="F311" s="4" t="inlineStr">
        <is>
          <t>0.00</t>
        </is>
      </c>
    </row>
    <row collapsed="false" customFormat="false" customHeight="false" hidden="false" ht="12.1" outlineLevel="0" r="312">
      <c r="A312" s="5" t="s">
        <f>=HYPERLINK("https://leilaoonline.net/lote/detalhe/108269", "542")</f>
      </c>
      <c r="B312" s="4" t="s">
        <f>=HYPERLINK("https://leilaoonline.net/lote/detalhe/108269", " SEM IDENTIFICAÇÃO/REBOQUE")</f>
      </c>
      <c r="C312" s="4" t="inlineStr">
        <is>
          <t>Vendido</t>
        </is>
      </c>
      <c r="D312" s="4" t="inlineStr">
        <is>
          <t>1</t>
        </is>
      </c>
      <c r="E312" s="5" t="inlineStr">
        <is>
          <t>124,00</t>
        </is>
      </c>
      <c r="F312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2026-04-14T21:53:24.00Z</dcterms:created>
  <dc:creator>Tellks Tecnologia</dc:creator>
  <cp:revision>0</cp:revision>
</cp:coreProperties>
</file>