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Saveiro • Strada • Cam. Guincho • Cargo 1722 • Onix 18 • WRV 18 • Fiorino 19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12/11/2021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=HYPERLINK("https://leilaoonline.net/lote/detalhe/105285", "100")</f>
      </c>
      <c r="B11" s="4" t="s">
        <f>=HYPERLINK("https://leilaoonline.net/lote/detalhe/105285", "CITROEN/JUMPER F35LH 23S; 2012/2013; BRANCA; DIESEL - FUNCIONANDO")</f>
      </c>
      <c r="C11" s="4" t="inlineStr">
        <is>
          <t>Não vendido</t>
        </is>
      </c>
      <c r="D11" s="4" t="inlineStr">
        <is>
          <t>4</t>
        </is>
      </c>
      <c r="E11" s="5" t="inlineStr">
        <is>
          <t>31.500,00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=HYPERLINK("https://leilaoonline.net/lote/detalhe/105287", "101")</f>
      </c>
      <c r="B12" s="4" t="s">
        <f>=HYPERLINK("https://leilaoonline.net/lote/detalhe/105287", "veja o vídeo!! FORD/DEL REY BELINA L; 1990/1990; AZUL; GASOLINA - FUNCIONANDO")</f>
      </c>
      <c r="C12" s="4" t="inlineStr">
        <is>
          <t>Não vendido</t>
        </is>
      </c>
      <c r="D12" s="4" t="inlineStr">
        <is>
          <t>15</t>
        </is>
      </c>
      <c r="E12" s="5" t="inlineStr">
        <is>
          <t>8.000,00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=HYPERLINK("https://leilaoonline.net/lote/detalhe/105283", "102")</f>
      </c>
      <c r="B13" s="4" t="s">
        <f>=HYPERLINK("https://leilaoonline.net/lote/detalhe/105283", "FORD CARGO 1722; 2006/2006; DIESEL; BRANCA - EQUIP. COMP. DE LIXO - FUNCIONANDO - FROTA 984")</f>
      </c>
      <c r="C13" s="4" t="inlineStr">
        <is>
          <t>Não vendido</t>
        </is>
      </c>
      <c r="D13" s="4" t="inlineStr">
        <is>
          <t>30</t>
        </is>
      </c>
      <c r="E13" s="5" t="inlineStr">
        <is>
          <t>46.000,00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=HYPERLINK("https://leilaoonline.net/lote/detalhe/105291", "103")</f>
      </c>
      <c r="B14" s="4" t="s">
        <f>=HYPERLINK("https://leilaoonline.net/lote/detalhe/105291", "veja o vídeo!! CAMINHÃO MERCEDES BENZ/712 C; C/ELETRÔNICO PLATAFORMA HIDRÁULICA GUINCHO; 2002/2002; AZUL; DIESEL - FUNCIONANDO")</f>
      </c>
      <c r="C14" s="4" t="inlineStr">
        <is>
          <t>Não vendido</t>
        </is>
      </c>
      <c r="D14" s="4" t="inlineStr">
        <is>
          <t>46</t>
        </is>
      </c>
      <c r="E14" s="5" t="inlineStr">
        <is>
          <t>88.500,00</t>
        </is>
      </c>
      <c r="F14" s="4" t="inlineStr">
        <is>
          <t>1500.00</t>
        </is>
      </c>
    </row>
    <row collapsed="false" customFormat="false" customHeight="false" hidden="false" ht="12.1" outlineLevel="0" r="15">
      <c r="A15" s="5" t="s">
        <f>=HYPERLINK("https://leilaoonline.net/lote/detalhe/105288", "104")</f>
      </c>
      <c r="B15" s="4" t="s">
        <f>=HYPERLINK("https://leilaoonline.net/lote/detalhe/105288", "RENAULT/LOGAN ZEN10MT; 2020/2021; BRANCA; ALCO./GASOL.; APROX. 7.080KM - FUNCIONANDO - IPVA 2021 PAGO")</f>
      </c>
      <c r="C15" s="4" t="inlineStr">
        <is>
          <t>Não vendido</t>
        </is>
      </c>
      <c r="D15" s="4" t="inlineStr">
        <is>
          <t>11</t>
        </is>
      </c>
      <c r="E15" s="5" t="inlineStr">
        <is>
          <t>24.000,00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=HYPERLINK("https://leilaoonline.net/lote/detalhe/105290", "105")</f>
      </c>
      <c r="B16" s="4" t="s">
        <f>=HYPERLINK("https://leilaoonline.net/lote/detalhe/105290", "CHEVROLET/S10 LS DS4 4X4; 2017/2018; BRANCA; DIESEL - FUNCIONANDO - FROTA 640")</f>
      </c>
      <c r="C16" s="4" t="inlineStr">
        <is>
          <t>Não vendido</t>
        </is>
      </c>
      <c r="D16" s="4" t="inlineStr">
        <is>
          <t>61</t>
        </is>
      </c>
      <c r="E16" s="5" t="inlineStr">
        <is>
          <t>106.250,00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=HYPERLINK("https://leilaoonline.net/lote/detalhe/106347", "106")</f>
      </c>
      <c r="B17" s="4" t="s">
        <f>=HYPERLINK("https://leilaoonline.net/lote/detalhe/106347", "FIAT/STRADA WK CC E; 2018/2018; BRANCA; ALCO./GASOL. - FUNCIONANDO - FROTA 151")</f>
      </c>
      <c r="C17" s="4" t="inlineStr">
        <is>
          <t>Não vendido</t>
        </is>
      </c>
      <c r="D17" s="4" t="inlineStr">
        <is>
          <t>5</t>
        </is>
      </c>
      <c r="E17" s="5" t="inlineStr">
        <is>
          <t>21.000,00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=HYPERLINK("https://leilaoonline.net/lote/detalhe/106353", "107")</f>
      </c>
      <c r="B18" s="4" t="s">
        <f>=HYPERLINK("https://leilaoonline.net/lote/detalhe/106353", "FIAT/STRADA WK CC E; 2018/2019; BRANCA; ALCO./GASOL. - FUNCIONANDO - FROTA 968")</f>
      </c>
      <c r="C18" s="4" t="inlineStr">
        <is>
          <t>Não vendido</t>
        </is>
      </c>
      <c r="D18" s="4" t="inlineStr">
        <is>
          <t>18</t>
        </is>
      </c>
      <c r="E18" s="5" t="inlineStr">
        <is>
          <t>35.650,00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=HYPERLINK("https://leilaoonline.net/lote/detalhe/106334", "108")</f>
      </c>
      <c r="B19" s="4" t="s">
        <f>=HYPERLINK("https://leilaoonline.net/lote/detalhe/106334", "FIAT/STRADA WORKING; 2015/2016; BRANCA; ALCO./GASOL. - FUNCIONANDO - FROTA 596")</f>
      </c>
      <c r="C19" s="4" t="inlineStr">
        <is>
          <t>Não vendido</t>
        </is>
      </c>
      <c r="D19" s="4" t="inlineStr">
        <is>
          <t>14</t>
        </is>
      </c>
      <c r="E19" s="5" t="inlineStr">
        <is>
          <t>21.500,00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=HYPERLINK("https://leilaoonline.net/lote/detalhe/107040", "109")</f>
      </c>
      <c r="B20" s="4" t="s">
        <f>=HYPERLINK("https://leilaoonline.net/lote/detalhe/107040", "veja o vídeo!! FIAT/STRADA ADVENT FLEX; 2012/2012; VERMELHA; ALCO./GASOL. - FUNCIONANDO FDJ6H78")</f>
      </c>
      <c r="C20" s="4" t="inlineStr">
        <is>
          <t>Não vendido</t>
        </is>
      </c>
      <c r="D20" s="4" t="inlineStr">
        <is>
          <t>43</t>
        </is>
      </c>
      <c r="E20" s="5" t="inlineStr">
        <is>
          <t>33.000,00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=HYPERLINK("https://leilaoonline.net/lote/detalhe/105284", "110")</f>
      </c>
      <c r="B21" s="4" t="s">
        <f>=HYPERLINK("https://leilaoonline.net/lote/detalhe/105284", "FIAT/STRADA ADVENT FLEX; 2009/2009; CINZA; ALCO./GASOL. - FROTA 000")</f>
      </c>
      <c r="C21" s="4" t="inlineStr">
        <is>
          <t>Não vendido</t>
        </is>
      </c>
      <c r="D21" s="4" t="inlineStr">
        <is>
          <t>45</t>
        </is>
      </c>
      <c r="E21" s="5" t="inlineStr">
        <is>
          <t>25.000,00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=HYPERLINK("https://leilaoonline.net/lote/detalhe/106354", "111")</f>
      </c>
      <c r="B22" s="4" t="s">
        <f>=HYPERLINK("https://leilaoonline.net/lote/detalhe/106354", "VW/NOVA SAVEIRO RB MBVS; 2016/2017; BRANCA; ALCO./GASOL. - FUNCIONANDO - FROTA B83")</f>
      </c>
      <c r="C22" s="4" t="inlineStr">
        <is>
          <t>Vendido</t>
        </is>
      </c>
      <c r="D22" s="4" t="inlineStr">
        <is>
          <t>57</t>
        </is>
      </c>
      <c r="E22" s="5" t="inlineStr">
        <is>
          <t>39.850,00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=HYPERLINK("https://leilaoonline.net/lote/detalhe/106350", "112")</f>
      </c>
      <c r="B23" s="4" t="s">
        <f>=HYPERLINK("https://leilaoonline.net/lote/detalhe/106350", "VW/SAVEIRO CS ST MB; 2014/2015; BRANCA; ALCO./GASOL. - FUNCIONANDO - FROTA H43")</f>
      </c>
      <c r="C23" s="4" t="inlineStr">
        <is>
          <t>Não vendido</t>
        </is>
      </c>
      <c r="D23" s="4" t="inlineStr">
        <is>
          <t>37</t>
        </is>
      </c>
      <c r="E23" s="5" t="inlineStr">
        <is>
          <t>33.000,00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=HYPERLINK("https://leilaoonline.net/lote/detalhe/106349", "113")</f>
      </c>
      <c r="B24" s="4" t="s">
        <f>=HYPERLINK("https://leilaoonline.net/lote/detalhe/106349", "VW/SAVEIRO CS ST MB; 2015/2016; BRANCA; ALCO./GASOL. - FUNCIONANDO - FROTA A24")</f>
      </c>
      <c r="C24" s="4" t="inlineStr">
        <is>
          <t>Não vendido</t>
        </is>
      </c>
      <c r="D24" s="4" t="inlineStr">
        <is>
          <t>40</t>
        </is>
      </c>
      <c r="E24" s="5" t="inlineStr">
        <is>
          <t>34.500,00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=HYPERLINK("https://leilaoonline.net/lote/detalhe/106845", "114")</f>
      </c>
      <c r="B25" s="4" t="s">
        <f>=HYPERLINK("https://leilaoonline.net/lote/detalhe/106845", "veja o vídeo!! HONDA/CIVIC EXL CVT 2.0; 2020/2020; PRATA; ALCO./GASOL. - APROX. 9.500KM - FUNCIONANDO - IPVA 2020 OK")</f>
      </c>
      <c r="C25" s="4" t="inlineStr">
        <is>
          <t>Não vendido</t>
        </is>
      </c>
      <c r="D25" s="4" t="inlineStr">
        <is>
          <t>29</t>
        </is>
      </c>
      <c r="E25" s="5" t="inlineStr">
        <is>
          <t>65.500,00</t>
        </is>
      </c>
      <c r="F25" s="4" t="inlineStr">
        <is>
          <t>1500.00</t>
        </is>
      </c>
    </row>
    <row collapsed="false" customFormat="false" customHeight="false" hidden="false" ht="12.1" outlineLevel="0" r="26">
      <c r="A26" s="5" t="s">
        <f>=HYPERLINK("https://leilaoonline.net/lote/detalhe/106332", "115")</f>
      </c>
      <c r="B26" s="4" t="s">
        <f>=HYPERLINK("https://leilaoonline.net/lote/detalhe/106332", "veja o vídeo!! CHEVR./SPIN 1.8L AT LT ADV; 2014/2015; BRANCA; ALCO./GASOL. - FUNCIONANDO")</f>
      </c>
      <c r="C26" s="4" t="inlineStr">
        <is>
          <t>Não vendido</t>
        </is>
      </c>
      <c r="D26" s="4" t="inlineStr">
        <is>
          <t>19</t>
        </is>
      </c>
      <c r="E26" s="5" t="inlineStr">
        <is>
          <t>23.500,00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=HYPERLINK("https://leilaoonline.net/lote/detalhe/105301", "116")</f>
      </c>
      <c r="B27" s="4" t="s">
        <f>=HYPERLINK("https://leilaoonline.net/lote/detalhe/105301", "veja o vídeo!! NISSAN/KICKS SV CVT; 2019/2020; PRETA; ALCO./GASOL. - APROX. 23.000KM - FUNCIONANDO")</f>
      </c>
      <c r="C27" s="4" t="inlineStr">
        <is>
          <t>Não vendido</t>
        </is>
      </c>
      <c r="D27" s="4" t="inlineStr">
        <is>
          <t>35</t>
        </is>
      </c>
      <c r="E27" s="5" t="inlineStr">
        <is>
          <t>67.250,00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=HYPERLINK("https://leilaoonline.net/lote/detalhe/105300", "117")</f>
      </c>
      <c r="B28" s="4" t="s">
        <f>=HYPERLINK("https://leilaoonline.net/lote/detalhe/105300", "VW/BRASILIA; 1978/1979; AMARELA; GASOLINA - FUNCIONANDO")</f>
      </c>
      <c r="C28" s="4" t="inlineStr">
        <is>
          <t>Vendido</t>
        </is>
      </c>
      <c r="D28" s="4" t="inlineStr">
        <is>
          <t>20</t>
        </is>
      </c>
      <c r="E28" s="5" t="inlineStr">
        <is>
          <t>9.750,00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=HYPERLINK("https://leilaoonline.net/lote/detalhe/105303", "118")</f>
      </c>
      <c r="B29" s="4" t="s">
        <f>=HYPERLINK("https://leilaoonline.net/lote/detalhe/105303", "veja o vídeo!! CHEVROLET/ONIX 10MT JOYE; 2018/2018; BRANCA; ALCO./GASOL. - FUNCIONANDO")</f>
      </c>
      <c r="C29" s="4" t="inlineStr">
        <is>
          <t>Não vendido</t>
        </is>
      </c>
      <c r="D29" s="4" t="inlineStr">
        <is>
          <t>97</t>
        </is>
      </c>
      <c r="E29" s="5" t="inlineStr">
        <is>
          <t>25.500,00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=HYPERLINK("https://leilaoonline.net/lote/detalhe/105292", "119")</f>
      </c>
      <c r="B30" s="4" t="s">
        <f>=HYPERLINK("https://leilaoonline.net/lote/detalhe/105292", "veja o vídeo!! HONDA/HR-V EX CVT; 2017/2018; PRETA; ALCO./GASOL. - FUNCIONANDO")</f>
      </c>
      <c r="C30" s="4" t="inlineStr">
        <is>
          <t>Não vendido</t>
        </is>
      </c>
      <c r="D30" s="4" t="inlineStr">
        <is>
          <t>60</t>
        </is>
      </c>
      <c r="E30" s="5" t="inlineStr">
        <is>
          <t>63.000,00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=HYPERLINK("https://leilaoonline.net/lote/detalhe/105302", "120")</f>
      </c>
      <c r="B31" s="4" t="s">
        <f>=HYPERLINK("https://leilaoonline.net/lote/detalhe/105302", "veja o vídeo!! HONDA/WR-V EXL CVT; 2018/2018; PRETA; ALCO./GASOL. - FUNCIONANDO")</f>
      </c>
      <c r="C31" s="4" t="inlineStr">
        <is>
          <t>Vendido</t>
        </is>
      </c>
      <c r="D31" s="4" t="inlineStr">
        <is>
          <t>51</t>
        </is>
      </c>
      <c r="E31" s="5" t="inlineStr">
        <is>
          <t>58.250,00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=HYPERLINK("https://leilaoonline.net/lote/detalhe/106656", "121")</f>
      </c>
      <c r="B32" s="4" t="s">
        <f>=HYPERLINK("https://leilaoonline.net/lote/detalhe/106656", "veja o vídeo!! VW/SAVEIRO CL; 1990/1990; BRANCA; ALCOOL - FUNCIONANDO")</f>
      </c>
      <c r="C32" s="4" t="inlineStr">
        <is>
          <t>Não vendido</t>
        </is>
      </c>
      <c r="D32" s="4" t="inlineStr">
        <is>
          <t>34</t>
        </is>
      </c>
      <c r="E32" s="5" t="inlineStr">
        <is>
          <t>16.500,00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=HYPERLINK("https://leilaoonline.net/lote/detalhe/106724", "122")</f>
      </c>
      <c r="B33" s="4" t="s">
        <f>=HYPERLINK("https://leilaoonline.net/lote/detalhe/106724", "GM/BLAZER ADVANTAGE; 2011/2011; ALCO./GASOL. - FUNCIONANDO")</f>
      </c>
      <c r="C33" s="4" t="inlineStr">
        <is>
          <t>Não vendido</t>
        </is>
      </c>
      <c r="D33" s="4" t="inlineStr">
        <is>
          <t>14</t>
        </is>
      </c>
      <c r="E33" s="5" t="inlineStr">
        <is>
          <t>12.000,00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=HYPERLINK("https://leilaoonline.net/lote/detalhe/106725", "123")</f>
      </c>
      <c r="B34" s="4" t="s">
        <f>=HYPERLINK("https://leilaoonline.net/lote/detalhe/106725", "IVECO/DAILY 35S14HDCS; 2012/2013; BRANCA; DIESEL - FUNCIONANDO")</f>
      </c>
      <c r="C34" s="4" t="inlineStr">
        <is>
          <t>Não vendido</t>
        </is>
      </c>
      <c r="D34" s="4" t="inlineStr">
        <is>
          <t>18</t>
        </is>
      </c>
      <c r="E34" s="5" t="inlineStr">
        <is>
          <t>65.500,00</t>
        </is>
      </c>
      <c r="F34" s="4" t="inlineStr">
        <is>
          <t>1500.00</t>
        </is>
      </c>
    </row>
    <row collapsed="false" customFormat="false" customHeight="false" hidden="false" ht="12.1" outlineLevel="0" r="35">
      <c r="A35" s="5" t="s">
        <f>=HYPERLINK("https://leilaoonline.net/lote/detalhe/105289", "124")</f>
      </c>
      <c r="B35" s="4" t="s">
        <f>=HYPERLINK("https://leilaoonline.net/lote/detalhe/105289", "veja o vídeo!! VW/PASSAT; 1984/1984; CINZA; GASOLINA - TURBO - RAT LOOK - FUNC.")</f>
      </c>
      <c r="C35" s="4" t="inlineStr">
        <is>
          <t>Não vendido</t>
        </is>
      </c>
      <c r="D35" s="4" t="inlineStr">
        <is>
          <t>28</t>
        </is>
      </c>
      <c r="E35" s="5" t="inlineStr">
        <is>
          <t>5.750,00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=HYPERLINK("https://leilaoonline.net/lote/detalhe/106885", "125")</f>
      </c>
      <c r="B36" s="4" t="s">
        <f>=HYPERLINK("https://leilaoonline.net/lote/detalhe/106885", "veja o vídeo!! IMP/GM ASTRA GLS; 1995/1995; PRETA; GASOLINA - FUNCIONANDO")</f>
      </c>
      <c r="C36" s="4" t="inlineStr">
        <is>
          <t>Não vendido</t>
        </is>
      </c>
      <c r="D36" s="4" t="inlineStr">
        <is>
          <t>14</t>
        </is>
      </c>
      <c r="E36" s="5" t="inlineStr">
        <is>
          <t>4.750,00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=HYPERLINK("https://leilaoonline.net/lote/detalhe/107450", "126")</f>
      </c>
      <c r="B37" s="4" t="s">
        <f>=HYPERLINK("https://leilaoonline.net/lote/detalhe/107450", "CHEVROLET/ONIX 1.4AT ACT; 2018/2019; PRETA; ALCO./GASOL. - FUNCIONANDO")</f>
      </c>
      <c r="C37" s="4" t="inlineStr">
        <is>
          <t>Não vendido</t>
        </is>
      </c>
      <c r="D37" s="4" t="inlineStr">
        <is>
          <t>24</t>
        </is>
      </c>
      <c r="E37" s="5" t="inlineStr">
        <is>
          <t>48.500,00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=HYPERLINK("https://leilaoonline.net/lote/detalhe/106800", "127")</f>
      </c>
      <c r="B38" s="4" t="s">
        <f>=HYPERLINK("https://leilaoonline.net/lote/detalhe/106800", "GM/BLAZER COLINA 4X4; 2005/2005; BRANCA; DIESEL - FUNCIONANDO")</f>
      </c>
      <c r="C38" s="4" t="inlineStr">
        <is>
          <t>Não vendido</t>
        </is>
      </c>
      <c r="D38" s="4" t="inlineStr">
        <is>
          <t>41</t>
        </is>
      </c>
      <c r="E38" s="5" t="inlineStr">
        <is>
          <t>26.500,00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=HYPERLINK("https://leilaoonline.net/lote/detalhe/105295", "128")</f>
      </c>
      <c r="B39" s="4" t="s">
        <f>=HYPERLINK("https://leilaoonline.net/lote/detalhe/105295", "I/FORD RANGER XLT 14X; 1999/1999; PRATA; GASOL/GNV - FUNCIONANDO")</f>
      </c>
      <c r="C39" s="4" t="inlineStr">
        <is>
          <t>Não vendido</t>
        </is>
      </c>
      <c r="D39" s="4" t="inlineStr">
        <is>
          <t>12</t>
        </is>
      </c>
      <c r="E39" s="5" t="inlineStr">
        <is>
          <t>11.000,00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=HYPERLINK("https://leilaoonline.net/lote/detalhe/106886", "129")</f>
      </c>
      <c r="B40" s="4" t="s">
        <f>=HYPERLINK("https://leilaoonline.net/lote/detalhe/106886", "veja o vídeo!! VW/SAVEIRO SUNSET 1.8; 1993/1994; PRETA; ALCOOL - FUNCIONANDO")</f>
      </c>
      <c r="C40" s="4" t="inlineStr">
        <is>
          <t>Não vendido</t>
        </is>
      </c>
      <c r="D40" s="4" t="inlineStr">
        <is>
          <t>16</t>
        </is>
      </c>
      <c r="E40" s="5" t="inlineStr">
        <is>
          <t>16.000,00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=HYPERLINK("https://leilaoonline.net/lote/detalhe/107451", "130")</f>
      </c>
      <c r="B41" s="4" t="s">
        <f>=HYPERLINK("https://leilaoonline.net/lote/detalhe/107451", "HONDA/CG 160 FAN; 2020/2020; PRATA; ALCO./GASOL. - FUNCIONANDO")</f>
      </c>
      <c r="C41" s="4" t="inlineStr">
        <is>
          <t>Não vendido</t>
        </is>
      </c>
      <c r="D41" s="4" t="inlineStr">
        <is>
          <t>19</t>
        </is>
      </c>
      <c r="E41" s="5" t="inlineStr">
        <is>
          <t>8.250,00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=HYPERLINK("https://leilaoonline.net/lote/detalhe/105293", "132")</f>
      </c>
      <c r="B42" s="4" t="s">
        <f>=HYPERLINK("https://leilaoonline.net/lote/detalhe/105293", "veja o vídeo!! VW/KOMBI; 1997/1997; CINZA; ALCO./GASOL.- MOTOR COM INJ. ELETRONICA - FUNCIONANDO")</f>
      </c>
      <c r="C42" s="4" t="inlineStr">
        <is>
          <t>Não vendido</t>
        </is>
      </c>
      <c r="D42" s="4" t="inlineStr">
        <is>
          <t>4</t>
        </is>
      </c>
      <c r="E42" s="5" t="inlineStr">
        <is>
          <t>13.500,00</t>
        </is>
      </c>
      <c r="F42" s="4" t="inlineStr">
        <is>
          <t>1500.00</t>
        </is>
      </c>
    </row>
    <row collapsed="false" customFormat="false" customHeight="false" hidden="false" ht="12.1" outlineLevel="0" r="43">
      <c r="A43" s="5" t="s">
        <f>=HYPERLINK("https://leilaoonline.net/lote/detalhe/105297", "134")</f>
      </c>
      <c r="B43" s="4" t="s">
        <f>=HYPERLINK("https://leilaoonline.net/lote/detalhe/105297", "FIAT/WEEKEND ADVENTURE; 2014/2015; PRATA; ALCO./GASOL. - FROTA E49")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15.000,00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=HYPERLINK("https://leilaoonline.net/lote/detalhe/105299", "135")</f>
      </c>
      <c r="B44" s="4" t="s">
        <f>=HYPERLINK("https://leilaoonline.net/lote/detalhe/105299", "I/NISSAN VERSA 16SL FLEX; 2012/2013; PRATA; ALCO./GASOL. - FUNCIONANDO")</f>
      </c>
      <c r="C44" s="4" t="inlineStr">
        <is>
          <t>Vendido</t>
        </is>
      </c>
      <c r="D44" s="4" t="inlineStr">
        <is>
          <t>23</t>
        </is>
      </c>
      <c r="E44" s="5" t="inlineStr">
        <is>
          <t>26.000,00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=HYPERLINK("https://leilaoonline.net/lote/detalhe/105298", "136")</f>
      </c>
      <c r="B45" s="4" t="s">
        <f>=HYPERLINK("https://leilaoonline.net/lote/detalhe/105298", "PEUGEOT 207 HB XR S; 2012/2013; ALCO./GASOL. - FUNCIONANDO")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10.000,00</t>
        </is>
      </c>
      <c r="F45" s="4" t="inlineStr">
        <is>
          <t>300.00</t>
        </is>
      </c>
    </row>
    <row collapsed="false" customFormat="false" customHeight="false" hidden="false" ht="12.1" outlineLevel="0" r="46">
      <c r="A46" s="5" t="s">
        <f>=HYPERLINK("https://leilaoonline.net/lote/detalhe/106484", "137")</f>
      </c>
      <c r="B46" s="4" t="s">
        <f>=HYPERLINK("https://leilaoonline.net/lote/detalhe/106484", "RENAULT/SANDERO STW 16HP; 2013/2013; PRETA; ALCO./GASOL.. APROX. 38.000KM - IPVA 2021 OK")</f>
      </c>
      <c r="C46" s="4" t="inlineStr">
        <is>
          <t>Vendido</t>
        </is>
      </c>
      <c r="D46" s="4" t="inlineStr">
        <is>
          <t>41</t>
        </is>
      </c>
      <c r="E46" s="5" t="inlineStr">
        <is>
          <t>12.800,00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=HYPERLINK("https://leilaoonline.net/lote/detalhe/105294", "139")</f>
      </c>
      <c r="B47" s="4" t="s">
        <f>=HYPERLINK("https://leilaoonline.net/lote/detalhe/105294", "FIORINO HD WK E; 2018/2019; BRANCA; ALCO./GASOL. - FUNCIONANDO")</f>
      </c>
      <c r="C47" s="4" t="inlineStr">
        <is>
          <t>Não vendido</t>
        </is>
      </c>
      <c r="D47" s="4" t="inlineStr">
        <is>
          <t>3</t>
        </is>
      </c>
      <c r="E47" s="5" t="inlineStr">
        <is>
          <t>31.000,00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=HYPERLINK("https://leilaoonline.net/lote/detalhe/105296", "140")</f>
      </c>
      <c r="B48" s="4" t="s">
        <f>=HYPERLINK("https://leilaoonline.net/lote/detalhe/105296", "RENAULT/MASTER BUS16 DCI; 2007/2008; BRANCA; DIESEL - FUNCIONANDO")</f>
      </c>
      <c r="C48" s="4" t="inlineStr">
        <is>
          <t>Não vendido</t>
        </is>
      </c>
      <c r="D48" s="4" t="inlineStr">
        <is>
          <t>33</t>
        </is>
      </c>
      <c r="E48" s="5" t="inlineStr">
        <is>
          <t>30.500,00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=HYPERLINK("https://leilaoonline.net/lote/detalhe/106333", "141")</f>
      </c>
      <c r="B49" s="4" t="s">
        <f>=HYPERLINK("https://leilaoonline.net/lote/detalhe/106333", "veja o vídeo!! ONIX 1.4MT LT; 2017/2018; PRETA; ALCO./GASOL. - FUNCIONANDO")</f>
      </c>
      <c r="C49" s="4" t="inlineStr">
        <is>
          <t>Não vendido</t>
        </is>
      </c>
      <c r="D49" s="4" t="inlineStr">
        <is>
          <t>17</t>
        </is>
      </c>
      <c r="E49" s="5" t="inlineStr">
        <is>
          <t>27.500,00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=HYPERLINK("https://leilaoonline.net/lote/detalhe/106895", "142")</f>
      </c>
      <c r="B50" s="4" t="s">
        <f>=HYPERLINK("https://leilaoonline.net/lote/detalhe/106895", "CAMINHÃO FORD/CARGO 2628 E BETONEIRA; 2009/2010; BRANCA; DIESEL - FUNCIONANDO - FROTA C45")</f>
      </c>
      <c r="C50" s="4" t="inlineStr">
        <is>
          <t>Não vendido</t>
        </is>
      </c>
      <c r="D50" s="4" t="inlineStr">
        <is>
          <t>6</t>
        </is>
      </c>
      <c r="E50" s="5" t="inlineStr">
        <is>
          <t>100.500,00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=HYPERLINK("https://leilaoonline.net/lote/detalhe/106896", "143")</f>
      </c>
      <c r="B51" s="4" t="s">
        <f>=HYPERLINK("https://leilaoonline.net/lote/detalhe/106896", "CAMINHÃO IVECO TRAKKER 720T42TN; 2009/2010; BRANCA; DIESEL - FROTA G68")</f>
      </c>
      <c r="C51" s="4" t="inlineStr">
        <is>
          <t>Não vendido</t>
        </is>
      </c>
      <c r="D51" s="4" t="inlineStr">
        <is>
          <t>89</t>
        </is>
      </c>
      <c r="E51" s="5" t="inlineStr">
        <is>
          <t>100.000,00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=HYPERLINK("https://leilaoonline.net/lote/detalhe/106897", "144")</f>
      </c>
      <c r="B52" s="4" t="s">
        <f>=HYPERLINK("https://leilaoonline.net/lote/detalhe/106897", "CAMINHÃO IVECO TRAKKER 720T42TN; 2009/2010; BRANCA; DIESEL; SEM CÂMBIO - FROTA G65")</f>
      </c>
      <c r="C52" s="4" t="inlineStr">
        <is>
          <t>Não vendido</t>
        </is>
      </c>
      <c r="D52" s="4" t="inlineStr">
        <is>
          <t>4</t>
        </is>
      </c>
      <c r="E52" s="5" t="inlineStr">
        <is>
          <t>50.500,00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=HYPERLINK("https://leilaoonline.net/lote/detalhe/105310", "159")</f>
      </c>
      <c r="B53" s="4" t="s">
        <f>=HYPERLINK("https://leilaoonline.net/lote/detalhe/105310", "I/VOLVO XC60 2.0 T5 KIN; 2015/2016; BRANCA; GASOLINA - FUNCIONANDO")</f>
      </c>
      <c r="C53" s="4" t="inlineStr">
        <is>
          <t>Não vendido</t>
        </is>
      </c>
      <c r="D53" s="4" t="inlineStr">
        <is>
          <t>45</t>
        </is>
      </c>
      <c r="E53" s="5" t="inlineStr">
        <is>
          <t>51.500,00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=HYPERLINK("https://leilaoonline.net/lote/detalhe/105307", "164")</f>
      </c>
      <c r="B54" s="4" t="s">
        <f>=HYPERLINK("https://leilaoonline.net/lote/detalhe/105307", "VW/ÔNIBUS; INDUSCAR APACHE, 2006/2006, BRANCO, DIESEL, FROTA 128 - FUNCIONANDO")</f>
      </c>
      <c r="C54" s="4" t="inlineStr">
        <is>
          <t>Não vendido</t>
        </is>
      </c>
      <c r="D54" s="4" t="inlineStr">
        <is>
          <t>7</t>
        </is>
      </c>
      <c r="E54" s="5" t="inlineStr">
        <is>
          <t>9.000,00</t>
        </is>
      </c>
      <c r="F54" s="4" t="inlineStr">
        <is>
          <t>1250.00</t>
        </is>
      </c>
    </row>
    <row collapsed="false" customFormat="false" customHeight="false" hidden="false" ht="12.1" outlineLevel="0" r="55">
      <c r="A55" s="5" t="s">
        <f>=HYPERLINK("https://leilaoonline.net/lote/detalhe/105311", "169")</f>
      </c>
      <c r="B55" s="4" t="s">
        <f>=HYPERLINK("https://leilaoonline.net/lote/detalhe/105311", "GM/CORSA MILENIUM; 2001/2001; PRATA; GASOLINA - FUNCIONANDO")</f>
      </c>
      <c r="C55" s="4" t="inlineStr">
        <is>
          <t>Não vendido</t>
        </is>
      </c>
      <c r="D55" s="4" t="inlineStr">
        <is>
          <t>12</t>
        </is>
      </c>
      <c r="E55" s="5" t="inlineStr">
        <is>
          <t>5.500,00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=HYPERLINK("https://leilaoonline.net/lote/detalhe/105315", "170")</f>
      </c>
      <c r="B56" s="4" t="s">
        <f>=HYPERLINK("https://leilaoonline.net/lote/detalhe/105315", "veja o vídeo!! VW/GOL 1.0 GIV; 2011/2011; PRATA; ALCO./GASOL. - FUNCIONANDO")</f>
      </c>
      <c r="C56" s="4" t="inlineStr">
        <is>
          <t>Não vendido</t>
        </is>
      </c>
      <c r="D56" s="4" t="inlineStr">
        <is>
          <t>9</t>
        </is>
      </c>
      <c r="E56" s="5" t="inlineStr">
        <is>
          <t>10.500,00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=HYPERLINK("https://leilaoonline.net/lote/detalhe/105317", "180")</f>
      </c>
      <c r="B57" s="4" t="s">
        <f>=HYPERLINK("https://leilaoonline.net/lote/detalhe/105317", "VW/FOX 1.0; 2006/2006; CINZA; ALCO./GASOL. - FUNCIONANDO")</f>
      </c>
      <c r="C57" s="4" t="inlineStr">
        <is>
          <t>Não vendido</t>
        </is>
      </c>
      <c r="D57" s="4" t="inlineStr">
        <is>
          <t>16</t>
        </is>
      </c>
      <c r="E57" s="5" t="inlineStr">
        <is>
          <t>8.500,00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=HYPERLINK("https://leilaoonline.net/lote/detalhe/105314", "199")</f>
      </c>
      <c r="B58" s="4" t="s">
        <f>=HYPERLINK("https://leilaoonline.net/lote/detalhe/105314", "veja o vídeo!! VW/NOVA SAVEIRO RB MBVS; 2019/2019; PRATA; ALCO./GASOL. - FUNCIONANDO")</f>
      </c>
      <c r="C58" s="4" t="inlineStr">
        <is>
          <t>Não vendido</t>
        </is>
      </c>
      <c r="D58" s="4" t="inlineStr">
        <is>
          <t>33</t>
        </is>
      </c>
      <c r="E58" s="5" t="inlineStr">
        <is>
          <t>51.600,00</t>
        </is>
      </c>
      <c r="F58" s="4" t="inlineStr">
        <is>
          <t>1150.00</t>
        </is>
      </c>
    </row>
    <row collapsed="false" customFormat="false" customHeight="false" hidden="false" ht="12.1" outlineLevel="0" r="59">
      <c r="A59" s="5" t="s">
        <f>=HYPERLINK("https://leilaoonline.net/lote/detalhe/105305", "200")</f>
      </c>
      <c r="B59" s="4" t="s">
        <f>=HYPERLINK("https://leilaoonline.net/lote/detalhe/105305", "IVECO DAILY 35S14HD; DIESEL; 2014/2014 BRANCA - GUINCHO PLATAFORMA - FUNCIONANDO")</f>
      </c>
      <c r="C59" s="4" t="inlineStr">
        <is>
          <t>Não vendido</t>
        </is>
      </c>
      <c r="D59" s="4" t="inlineStr">
        <is>
          <t>3</t>
        </is>
      </c>
      <c r="E59" s="5" t="inlineStr">
        <is>
          <t>81.000,00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=HYPERLINK("https://leilaoonline.net/lote/detalhe/105306", "201")</f>
      </c>
      <c r="B60" s="4" t="s">
        <f>=HYPERLINK("https://leilaoonline.net/lote/detalhe/105306", "GM/C20 CUSTOM S; 1992/1992; GASOL./GNV; VERMELHA - PLATAFORMA DE GUINCHO - FUNCIONANDO")</f>
      </c>
      <c r="C60" s="4" t="inlineStr">
        <is>
          <t>Não vendido</t>
        </is>
      </c>
      <c r="D60" s="4" t="inlineStr">
        <is>
          <t>11</t>
        </is>
      </c>
      <c r="E60" s="5" t="inlineStr">
        <is>
          <t>30.000,00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=HYPERLINK("https://leilaoonline.net/lote/detalhe/105309", "202")</f>
      </c>
      <c r="B61" s="4" t="s">
        <f>=HYPERLINK("https://leilaoonline.net/lote/detalhe/105309", "FORD CARGO 1722; 2006/2006; DIESEL; BRANCA - EQUIP. COMP. DE LIXO - FUNCIONANDO - FROTA 982")</f>
      </c>
      <c r="C61" s="4" t="inlineStr">
        <is>
          <t>Não vendido</t>
        </is>
      </c>
      <c r="D61" s="4" t="inlineStr">
        <is>
          <t>7</t>
        </is>
      </c>
      <c r="E61" s="5" t="inlineStr">
        <is>
          <t>48.000,00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=HYPERLINK("https://leilaoonline.net/lote/detalhe/107041", "203")</f>
      </c>
      <c r="B62" s="4" t="s">
        <f>=HYPERLINK("https://leilaoonline.net/lote/detalhe/107041", "VW/GOL 1.0 GIV; 2009/2010; BRANCO; ALCO./GASOL. - FUNCIONANDO - FROTA 292")</f>
      </c>
      <c r="C62" s="4" t="inlineStr">
        <is>
          <t>Não vendido</t>
        </is>
      </c>
      <c r="D62" s="4" t="inlineStr">
        <is>
          <t>1</t>
        </is>
      </c>
      <c r="E62" s="5" t="inlineStr">
        <is>
          <t>7.000,00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=HYPERLINK("https://leilaoonline.net/lote/detalhe/107042", "204")</f>
      </c>
      <c r="B63" s="4" t="s">
        <f>=HYPERLINK("https://leilaoonline.net/lote/detalhe/107042", "VW/GOL 1.0 GIV; 2009/2010; BRANCO; ALCO./GASOL. - FUNCIONANDO - FROTA 319")</f>
      </c>
      <c r="C63" s="4" t="inlineStr">
        <is>
          <t>Não vendido</t>
        </is>
      </c>
      <c r="D63" s="4" t="inlineStr">
        <is>
          <t>3</t>
        </is>
      </c>
      <c r="E63" s="5" t="inlineStr">
        <is>
          <t>7.500,00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=HYPERLINK("https://leilaoonline.net/lote/detalhe/107043", "205")</f>
      </c>
      <c r="B64" s="4" t="s">
        <f>=HYPERLINK("https://leilaoonline.net/lote/detalhe/107043", "VW/GOL 1.0 GIV; 2010/2011; PRATA; ALCO./GASOL. - FUNCIONANDO - FROTA 278")</f>
      </c>
      <c r="C64" s="4" t="inlineStr">
        <is>
          <t>Não vendido</t>
        </is>
      </c>
      <c r="D64" s="4" t="inlineStr">
        <is>
          <t>1</t>
        </is>
      </c>
      <c r="E64" s="5" t="inlineStr">
        <is>
          <t>7.000,00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=HYPERLINK("https://leilaoonline.net/lote/detalhe/106786", "212")</f>
      </c>
      <c r="B65" s="4" t="s">
        <f>=HYPERLINK("https://leilaoonline.net/lote/detalhe/106786", "veja o vídeo!! FORD/ESCORT 1.0 HOBBY; 1994/1994; DOURADA; GASOLINA - FUNCIONANDO")</f>
      </c>
      <c r="C65" s="4" t="inlineStr">
        <is>
          <t>Não vendido</t>
        </is>
      </c>
      <c r="D65" s="4" t="inlineStr">
        <is>
          <t>13</t>
        </is>
      </c>
      <c r="E65" s="5" t="inlineStr">
        <is>
          <t>4.000,00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=HYPERLINK("https://leilaoonline.net/lote/detalhe/105312", "220")</f>
      </c>
      <c r="B66" s="4" t="s">
        <f>=HYPERLINK("https://leilaoonline.net/lote/detalhe/105312", "VW/VARIANT II; 1978/1978; BEGE; GASOLINA - FUNCIONANDO")</f>
      </c>
      <c r="C66" s="4" t="inlineStr">
        <is>
          <t>Não vendido</t>
        </is>
      </c>
      <c r="D66" s="4" t="inlineStr">
        <is>
          <t>18</t>
        </is>
      </c>
      <c r="E66" s="5" t="inlineStr">
        <is>
          <t>8.000,00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=HYPERLINK("https://leilaoonline.net/lote/detalhe/105313", "221")</f>
      </c>
      <c r="B67" s="4" t="s">
        <f>=HYPERLINK("https://leilaoonline.net/lote/detalhe/105313", "veja o vídeo!! I/HYUNDAI ELANTRA GLS; 2012/2013; PRATA; GASOLINA - FUNCIONANDO")</f>
      </c>
      <c r="C67" s="4" t="inlineStr">
        <is>
          <t>Não vendido</t>
        </is>
      </c>
      <c r="D67" s="4" t="inlineStr">
        <is>
          <t>5</t>
        </is>
      </c>
      <c r="E67" s="5" t="inlineStr">
        <is>
          <t>31.650,00</t>
        </is>
      </c>
      <c r="F67" s="4" t="inlineStr">
        <is>
          <t>550.00</t>
        </is>
      </c>
    </row>
    <row collapsed="false" customFormat="false" customHeight="false" hidden="false" ht="12.1" outlineLevel="0" r="68">
      <c r="A68" s="5" t="s">
        <f>=HYPERLINK("https://leilaoonline.net/lote/detalhe/105316", "223")</f>
      </c>
      <c r="B68" s="4" t="s">
        <f>=HYPERLINK("https://leilaoonline.net/lote/detalhe/105316", "GM/MONZA GL; 1994/1994; VERMELHA; GASOLINA - FUNCIONANDO")</f>
      </c>
      <c r="C68" s="4" t="inlineStr">
        <is>
          <t>Não vendido</t>
        </is>
      </c>
      <c r="D68" s="4" t="inlineStr">
        <is>
          <t>26</t>
        </is>
      </c>
      <c r="E68" s="5" t="inlineStr">
        <is>
          <t>5.650,00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=HYPERLINK("https://leilaoonline.net/lote/detalhe/105318", "234")</f>
      </c>
      <c r="B69" s="4" t="s">
        <f>=HYPERLINK("https://leilaoonline.net/lote/detalhe/105318", "FORD F350 G; 2010/2010; DIESEL; BRANCA; EQUIP. CAÇAMBA BASC. HIDR.; CAP. APROX. 3,5M3")</f>
      </c>
      <c r="C69" s="4" t="inlineStr">
        <is>
          <t>Não vendido</t>
        </is>
      </c>
      <c r="D69" s="4" t="inlineStr">
        <is>
          <t>23</t>
        </is>
      </c>
      <c r="E69" s="5" t="inlineStr">
        <is>
          <t>31.000,00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=HYPERLINK("https://leilaoonline.net/lote/detalhe/105319", "236")</f>
      </c>
      <c r="B70" s="4" t="s">
        <f>=HYPERLINK("https://leilaoonline.net/lote/detalhe/105319", "FORD/ROYALE 2.0 I GL; 1996/1996; VERMELHA; GASOLINA - FUNCIONANDO")</f>
      </c>
      <c r="C70" s="4" t="inlineStr">
        <is>
          <t>Não vendido</t>
        </is>
      </c>
      <c r="D70" s="4" t="inlineStr">
        <is>
          <t>13</t>
        </is>
      </c>
      <c r="E70" s="5" t="inlineStr">
        <is>
          <t>4.000,00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=HYPERLINK("https://leilaoonline.net/lote/detalhe/105320", "237")</f>
      </c>
      <c r="B71" s="4" t="s">
        <f>=HYPERLINK("https://leilaoonline.net/lote/detalhe/105320", "VW/QUANTUM 2.0; 2000/2001; PRATA; GASOLINA - FUNCIONANDO")</f>
      </c>
      <c r="C71" s="4" t="inlineStr">
        <is>
          <t>Não vendido</t>
        </is>
      </c>
      <c r="D71" s="4" t="inlineStr">
        <is>
          <t>8</t>
        </is>
      </c>
      <c r="E71" s="5" t="inlineStr">
        <is>
          <t>10.000,00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=HYPERLINK("https://leilaoonline.net/lote/detalhe/105323", "248")</f>
      </c>
      <c r="B72" s="4" t="s">
        <f>=HYPERLINK("https://leilaoonline.net/lote/detalhe/105323", "veja o vídeo!! VW/BRASILIA; 1977/1977; AZUL; GASOLINA - FUNCIONANDO")</f>
      </c>
      <c r="C72" s="4" t="inlineStr">
        <is>
          <t>Não vendido</t>
        </is>
      </c>
      <c r="D72" s="4" t="inlineStr">
        <is>
          <t>12</t>
        </is>
      </c>
      <c r="E72" s="5" t="inlineStr">
        <is>
          <t>5.250,00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=HYPERLINK("https://leilaoonline.net/lote/detalhe/106325", "257")</f>
      </c>
      <c r="B73" s="4" t="s">
        <f>=HYPERLINK("https://leilaoonline.net/lote/detalhe/106325", "veja o vídeo!! VW/GOL CL; 1988/1988; AZUL; ALCOOL - FUNCIONANDO")</f>
      </c>
      <c r="C73" s="4" t="inlineStr">
        <is>
          <t>Não vendido</t>
        </is>
      </c>
      <c r="D73" s="4" t="inlineStr">
        <is>
          <t>12</t>
        </is>
      </c>
      <c r="E73" s="5" t="inlineStr">
        <is>
          <t>8.250,00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=HYPERLINK("https://leilaoonline.net/lote/detalhe/106330", "259")</f>
      </c>
      <c r="B74" s="4" t="s">
        <f>=HYPERLINK("https://leilaoonline.net/lote/detalhe/106330", "VW/UP MOVE MB TSI; 2015/2016; PRETO; ALCO./GASOL. - FUNCIONANDO - FROTA J64")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30.000,00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=HYPERLINK("https://leilaoonline.net/lote/detalhe/106331", "260")</f>
      </c>
      <c r="B75" s="4" t="s">
        <f>=HYPERLINK("https://leilaoonline.net/lote/detalhe/106331", "FIAT/DOBLO CARGO FURGÃO; 2004/2004; BRANCO - FUNCIONANDO - FROTA J78")</f>
      </c>
      <c r="C75" s="4" t="inlineStr">
        <is>
          <t>Não vendido</t>
        </is>
      </c>
      <c r="D75" s="4" t="inlineStr">
        <is>
          <t>2</t>
        </is>
      </c>
      <c r="E75" s="5" t="inlineStr">
        <is>
          <t>9.150,00</t>
        </is>
      </c>
      <c r="F75" s="4" t="inlineStr">
        <is>
          <t>150.00</t>
        </is>
      </c>
    </row>
    <row collapsed="false" customFormat="false" customHeight="false" hidden="false" ht="12.1" outlineLevel="0" r="76">
      <c r="A76" s="5" t="s">
        <f>=HYPERLINK("https://leilaoonline.net/lote/detalhe/106351", "265")</f>
      </c>
      <c r="B76" s="4" t="s">
        <f>=HYPERLINK("https://leilaoonline.net/lote/detalhe/106351", "TOYOTA/COROLLA SEG18VVT; 2003/2003; PRETA; GASOLINA - FUNCIONANDO - FROTA F72")</f>
      </c>
      <c r="C76" s="4" t="inlineStr">
        <is>
          <t>Não vendido</t>
        </is>
      </c>
      <c r="D76" s="4" t="inlineStr">
        <is>
          <t>3</t>
        </is>
      </c>
      <c r="E76" s="5" t="inlineStr">
        <is>
          <t>16.500,00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=HYPERLINK("https://leilaoonline.net/lote/detalhe/106352", "266")</f>
      </c>
      <c r="B77" s="4" t="s">
        <f>=HYPERLINK("https://leilaoonline.net/lote/detalhe/106352", "CITROEN/JUMPER M33M 2.3; 2016/2017; BRANCA; DIESEL - FUNCIONANDO - FROTA 730")</f>
      </c>
      <c r="C77" s="4" t="inlineStr">
        <is>
          <t>Não vendido</t>
        </is>
      </c>
      <c r="D77" s="4" t="inlineStr">
        <is>
          <t>25</t>
        </is>
      </c>
      <c r="E77" s="5" t="inlineStr">
        <is>
          <t>38.000,00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=HYPERLINK("https://leilaoonline.net/lote/detalhe/105321", "273")</f>
      </c>
      <c r="B78" s="4" t="s">
        <f>=HYPERLINK("https://leilaoonline.net/lote/detalhe/105321", "veja o vídeo!! VW/GOL; 1983/1983; BEGE; ALCOOL - FUNCIONANDO")</f>
      </c>
      <c r="C78" s="4" t="inlineStr">
        <is>
          <t>Não vendido</t>
        </is>
      </c>
      <c r="D78" s="4" t="inlineStr">
        <is>
          <t>10</t>
        </is>
      </c>
      <c r="E78" s="5" t="inlineStr">
        <is>
          <t>5.750,00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=HYPERLINK("https://leilaoonline.net/lote/detalhe/105322", "293")</f>
      </c>
      <c r="B79" s="4" t="s">
        <f>=HYPERLINK("https://leilaoonline.net/lote/detalhe/105322", "veja o vídeo!! VW/GOL LS; 1985/1985; BEGE; ALCOOL - FUNCIONANDO")</f>
      </c>
      <c r="C79" s="4" t="inlineStr">
        <is>
          <t>Não vendido</t>
        </is>
      </c>
      <c r="D79" s="4" t="inlineStr">
        <is>
          <t>10</t>
        </is>
      </c>
      <c r="E79" s="5" t="inlineStr">
        <is>
          <t>5.950,00</t>
        </is>
      </c>
      <c r="F79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2026-08-14T02:50:41.00Z</dcterms:created>
  <dc:creator>Tellks Tecnologia</dc:creator>
  <cp:revision>0</cp:revision>
</cp:coreProperties>
</file>